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 yWindow="48" windowWidth="9480" windowHeight="9888" activeTab="1"/>
  </bookViews>
  <sheets>
    <sheet name="Schema Generale" sheetId="1" r:id="rId1"/>
    <sheet name="Organizzazione" sheetId="2" r:id="rId2"/>
    <sheet name="Caratteristiche" sheetId="3" r:id="rId3"/>
    <sheet name="Economico Patrimoniale" sheetId="4" r:id="rId4"/>
    <sheet name="Missione programma processo" sheetId="5" r:id="rId5"/>
    <sheet name="Piano razion - Obj 1" sheetId="33" r:id="rId6"/>
    <sheet name="Piano razion - Obj 2" sheetId="28" r:id="rId7"/>
    <sheet name="Anticorruzione - Obj 3 " sheetId="32" r:id="rId8"/>
  </sheets>
  <externalReferences>
    <externalReference r:id="rId9"/>
  </externalReferences>
  <definedNames>
    <definedName name="_xlnm._FilterDatabase" localSheetId="0" hidden="1">'Schema Generale'!#REF!</definedName>
    <definedName name="area">[1]db1!$B$2:$B$20</definedName>
    <definedName name="_xlnm.Print_Area" localSheetId="7">'Anticorruzione - Obj 3 '!$A$1:$R$90</definedName>
    <definedName name="_xlnm.Print_Area" localSheetId="2">Caratteristiche!$A$1:$N$43</definedName>
    <definedName name="_xlnm.Print_Area" localSheetId="3">'Economico Patrimoniale'!$A$1:$L$107</definedName>
    <definedName name="_xlnm.Print_Area" localSheetId="1">Organizzazione!$A$1:$L$60</definedName>
    <definedName name="_xlnm.Print_Area" localSheetId="5">'Piano razion - Obj 1'!$A$1:$R$87</definedName>
    <definedName name="_xlnm.Print_Area" localSheetId="6">'Piano razion - Obj 2'!$A$1:$R$88</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Patrimoniale'!$A$1:$L$107</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Patrimoniale'!$A$1:$L$107</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Patrimoniale'!$A$1:$L$107</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45621"/>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L48" i="5" l="1"/>
  <c r="M77" i="33" l="1"/>
  <c r="IU65406" i="33"/>
  <c r="IT65406" i="33"/>
  <c r="IS65406" i="33"/>
  <c r="IR65406" i="33"/>
  <c r="IQ65406" i="33"/>
  <c r="M87" i="33"/>
  <c r="A77" i="33"/>
  <c r="A51" i="33"/>
  <c r="A49" i="33"/>
  <c r="A47" i="33"/>
  <c r="M42" i="33"/>
  <c r="M40" i="33"/>
  <c r="M39" i="33"/>
  <c r="M36" i="33"/>
  <c r="M32" i="33"/>
  <c r="M43" i="28"/>
  <c r="M42" i="28"/>
  <c r="M40" i="28"/>
  <c r="M39" i="28"/>
  <c r="M36" i="28"/>
  <c r="M33" i="28"/>
  <c r="M34" i="28"/>
  <c r="M32" i="28"/>
  <c r="M87" i="28"/>
  <c r="M77" i="28"/>
  <c r="O75" i="5" l="1"/>
  <c r="P75" i="5" s="1"/>
  <c r="S20" i="5"/>
  <c r="R90" i="5"/>
  <c r="S90" i="5" s="1"/>
  <c r="R91" i="5"/>
  <c r="S91" i="5" s="1"/>
  <c r="R3" i="5"/>
  <c r="S3" i="5" s="1"/>
  <c r="R4" i="5"/>
  <c r="S4" i="5" s="1"/>
  <c r="R5" i="5"/>
  <c r="S5" i="5" s="1"/>
  <c r="R6" i="5"/>
  <c r="S6" i="5" s="1"/>
  <c r="S7" i="5"/>
  <c r="R8" i="5"/>
  <c r="S8" i="5" s="1"/>
  <c r="S9" i="5"/>
  <c r="R10" i="5"/>
  <c r="S10" i="5" s="1"/>
  <c r="R11" i="5"/>
  <c r="S11" i="5" s="1"/>
  <c r="S12" i="5"/>
  <c r="R13" i="5"/>
  <c r="S13" i="5"/>
  <c r="S14" i="5"/>
  <c r="R15" i="5"/>
  <c r="S15" i="5" s="1"/>
  <c r="R18" i="5"/>
  <c r="S18" i="5"/>
  <c r="R21" i="5"/>
  <c r="S21" i="5" s="1"/>
  <c r="R24" i="5"/>
  <c r="S24" i="5" s="1"/>
  <c r="S25" i="5"/>
  <c r="R26" i="5"/>
  <c r="S26" i="5" s="1"/>
  <c r="S27" i="5"/>
  <c r="R28" i="5"/>
  <c r="S28" i="5" s="1"/>
  <c r="R29" i="5"/>
  <c r="S29" i="5"/>
  <c r="S30" i="5"/>
  <c r="S31" i="5"/>
  <c r="R33" i="5"/>
  <c r="S33" i="5"/>
  <c r="R34" i="5"/>
  <c r="S34" i="5" s="1"/>
  <c r="R36" i="5"/>
  <c r="S36" i="5" s="1"/>
  <c r="R37" i="5"/>
  <c r="S37" i="5" s="1"/>
  <c r="R39" i="5"/>
  <c r="S39" i="5" s="1"/>
  <c r="R42" i="5"/>
  <c r="S42" i="5" s="1"/>
  <c r="S43" i="5"/>
  <c r="R45" i="5"/>
  <c r="S45" i="5"/>
  <c r="R46" i="5"/>
  <c r="S46" i="5" s="1"/>
  <c r="S47" i="5"/>
  <c r="R48" i="5"/>
  <c r="S48" i="5"/>
  <c r="S49" i="5"/>
  <c r="R50" i="5"/>
  <c r="S50" i="5" s="1"/>
  <c r="R51" i="5"/>
  <c r="S51" i="5" s="1"/>
  <c r="R52" i="5"/>
  <c r="S52" i="5" s="1"/>
  <c r="R54" i="5"/>
  <c r="S54" i="5" s="1"/>
  <c r="R55" i="5"/>
  <c r="S55" i="5"/>
  <c r="S56" i="5"/>
  <c r="S57" i="5"/>
  <c r="R58" i="5"/>
  <c r="S58" i="5"/>
  <c r="R59" i="5"/>
  <c r="S59" i="5" s="1"/>
  <c r="S61" i="5"/>
  <c r="R62" i="5"/>
  <c r="S62" i="5"/>
  <c r="S63" i="5"/>
  <c r="R64" i="5"/>
  <c r="S64" i="5" s="1"/>
  <c r="S65" i="5"/>
  <c r="R66" i="5"/>
  <c r="S66" i="5" s="1"/>
  <c r="S67" i="5"/>
  <c r="R68" i="5"/>
  <c r="S68" i="5" s="1"/>
  <c r="S69" i="5"/>
  <c r="R70" i="5"/>
  <c r="S70" i="5" s="1"/>
  <c r="R71" i="5"/>
  <c r="S71" i="5" s="1"/>
  <c r="R72" i="5"/>
  <c r="S72" i="5" s="1"/>
  <c r="S73" i="5"/>
  <c r="R75" i="5"/>
  <c r="S75" i="5" s="1"/>
  <c r="R77" i="5"/>
  <c r="S77" i="5" s="1"/>
  <c r="R78" i="5"/>
  <c r="S78" i="5" s="1"/>
  <c r="R81" i="5"/>
  <c r="S81" i="5" s="1"/>
  <c r="R82" i="5"/>
  <c r="S82" i="5" s="1"/>
  <c r="R84" i="5"/>
  <c r="S84" i="5"/>
  <c r="R86" i="5"/>
  <c r="S86" i="5" s="1"/>
  <c r="R88" i="5"/>
  <c r="S88" i="5" s="1"/>
  <c r="O91" i="5"/>
  <c r="P91" i="5" s="1"/>
  <c r="O90" i="5"/>
  <c r="O88" i="5"/>
  <c r="P88" i="5" s="1"/>
  <c r="O86" i="5"/>
  <c r="P86" i="5" s="1"/>
  <c r="O84" i="5"/>
  <c r="P84" i="5" s="1"/>
  <c r="O82" i="5"/>
  <c r="P82" i="5" s="1"/>
  <c r="O81" i="5"/>
  <c r="O78" i="5"/>
  <c r="P78" i="5" s="1"/>
  <c r="O77" i="5"/>
  <c r="P77" i="5" s="1"/>
  <c r="O72" i="5"/>
  <c r="P72" i="5" s="1"/>
  <c r="O71" i="5"/>
  <c r="O70" i="5"/>
  <c r="P70" i="5" s="1"/>
  <c r="O68" i="5"/>
  <c r="P68" i="5" s="1"/>
  <c r="O66" i="5"/>
  <c r="P66" i="5" s="1"/>
  <c r="O64" i="5"/>
  <c r="P64" i="5" s="1"/>
  <c r="O62" i="5"/>
  <c r="P62" i="5" s="1"/>
  <c r="O59" i="5"/>
  <c r="P59" i="5" s="1"/>
  <c r="O58" i="5"/>
  <c r="O55" i="5"/>
  <c r="P55" i="5" s="1"/>
  <c r="O54" i="5"/>
  <c r="P54" i="5" s="1"/>
  <c r="O52" i="5"/>
  <c r="P52" i="5" s="1"/>
  <c r="O51" i="5"/>
  <c r="P51" i="5" s="1"/>
  <c r="O50" i="5"/>
  <c r="P50" i="5" s="1"/>
  <c r="O48" i="5"/>
  <c r="P48" i="5" s="1"/>
  <c r="O46" i="5"/>
  <c r="P46" i="5" s="1"/>
  <c r="O45" i="5"/>
  <c r="P45" i="5" s="1"/>
  <c r="O42" i="5"/>
  <c r="P42" i="5" s="1"/>
  <c r="O39" i="5"/>
  <c r="P39" i="5" s="1"/>
  <c r="O37" i="5"/>
  <c r="P37" i="5" s="1"/>
  <c r="O36" i="5"/>
  <c r="O34" i="5"/>
  <c r="O33" i="5"/>
  <c r="O26" i="5"/>
  <c r="P26" i="5" s="1"/>
  <c r="O24" i="5"/>
  <c r="P24" i="5" s="1"/>
  <c r="O21" i="5"/>
  <c r="P21" i="5" s="1"/>
  <c r="O18" i="5"/>
  <c r="P18" i="5" s="1"/>
  <c r="O15" i="5"/>
  <c r="P15" i="5" s="1"/>
  <c r="O13" i="5"/>
  <c r="P13" i="5" s="1"/>
  <c r="O11" i="5"/>
  <c r="P11" i="5" s="1"/>
  <c r="O10" i="5"/>
  <c r="P10" i="5" s="1"/>
  <c r="O8" i="5"/>
  <c r="P8" i="5" s="1"/>
  <c r="O6" i="5"/>
  <c r="P6" i="5" s="1"/>
  <c r="O5" i="5"/>
  <c r="P5" i="5" s="1"/>
  <c r="O4" i="5"/>
  <c r="P4" i="5" s="1"/>
  <c r="O3" i="5"/>
  <c r="P3" i="5" s="1"/>
  <c r="P90" i="5"/>
  <c r="P81" i="5"/>
  <c r="P73" i="5"/>
  <c r="P71" i="5"/>
  <c r="P69" i="5"/>
  <c r="P67" i="5"/>
  <c r="P65" i="5"/>
  <c r="P63" i="5"/>
  <c r="P61" i="5"/>
  <c r="P60" i="5"/>
  <c r="P58" i="5"/>
  <c r="P57" i="5"/>
  <c r="P56" i="5"/>
  <c r="P49" i="5"/>
  <c r="P47" i="5"/>
  <c r="P43" i="5"/>
  <c r="P36" i="5"/>
  <c r="P34" i="5"/>
  <c r="P33" i="5"/>
  <c r="P31" i="5"/>
  <c r="P30" i="5"/>
  <c r="O29" i="5"/>
  <c r="P29" i="5" s="1"/>
  <c r="O28" i="5"/>
  <c r="P28" i="5" s="1"/>
  <c r="P27" i="5"/>
  <c r="P25" i="5"/>
  <c r="P20" i="5"/>
  <c r="P14" i="5"/>
  <c r="P12" i="5"/>
  <c r="P9" i="5"/>
  <c r="P7" i="5"/>
  <c r="K91" i="5"/>
  <c r="L91" i="5" s="1"/>
  <c r="K90" i="5"/>
  <c r="L90" i="5" s="1"/>
  <c r="K88" i="5"/>
  <c r="L88" i="5" s="1"/>
  <c r="K86" i="5"/>
  <c r="L86" i="5" s="1"/>
  <c r="K84" i="5"/>
  <c r="L84" i="5" s="1"/>
  <c r="K82" i="5"/>
  <c r="L82" i="5" s="1"/>
  <c r="K81" i="5"/>
  <c r="K78" i="5"/>
  <c r="L78" i="5" s="1"/>
  <c r="K77" i="5"/>
  <c r="L77" i="5" s="1"/>
  <c r="K75" i="5"/>
  <c r="L75" i="5" s="1"/>
  <c r="K72" i="5"/>
  <c r="L72" i="5" s="1"/>
  <c r="K71" i="5"/>
  <c r="L71" i="5" s="1"/>
  <c r="K70" i="5"/>
  <c r="L70" i="5" s="1"/>
  <c r="M70" i="5" s="1"/>
  <c r="K68" i="5"/>
  <c r="L68" i="5" s="1"/>
  <c r="K66" i="5"/>
  <c r="K64" i="5"/>
  <c r="L64" i="5" s="1"/>
  <c r="K62" i="5"/>
  <c r="L62" i="5" s="1"/>
  <c r="K59" i="5"/>
  <c r="L59" i="5" s="1"/>
  <c r="K58" i="5"/>
  <c r="K55" i="5"/>
  <c r="L55" i="5" s="1"/>
  <c r="K54" i="5"/>
  <c r="L54" i="5" s="1"/>
  <c r="K52" i="5"/>
  <c r="L52" i="5" s="1"/>
  <c r="K51" i="5"/>
  <c r="L51" i="5" s="1"/>
  <c r="K50" i="5"/>
  <c r="L50" i="5" s="1"/>
  <c r="K48" i="5"/>
  <c r="K46" i="5"/>
  <c r="L46" i="5" s="1"/>
  <c r="K45" i="5"/>
  <c r="K42" i="5"/>
  <c r="L42" i="5" s="1"/>
  <c r="K39" i="5"/>
  <c r="L39" i="5" s="1"/>
  <c r="K37" i="5"/>
  <c r="L37" i="5" s="1"/>
  <c r="K36" i="5"/>
  <c r="L36" i="5" s="1"/>
  <c r="K34" i="5"/>
  <c r="L34" i="5" s="1"/>
  <c r="K33" i="5"/>
  <c r="L33" i="5" s="1"/>
  <c r="I30" i="5"/>
  <c r="I31" i="5"/>
  <c r="H29" i="5"/>
  <c r="I29" i="5" s="1"/>
  <c r="H28" i="5"/>
  <c r="I28" i="5" s="1"/>
  <c r="L31" i="5"/>
  <c r="K29" i="5"/>
  <c r="L29" i="5" s="1"/>
  <c r="K28" i="5"/>
  <c r="L28" i="5" s="1"/>
  <c r="L27" i="5"/>
  <c r="K26" i="5"/>
  <c r="L26" i="5" s="1"/>
  <c r="K25" i="5"/>
  <c r="L25" i="5" s="1"/>
  <c r="K24" i="5"/>
  <c r="L24" i="5" s="1"/>
  <c r="K21" i="5"/>
  <c r="L21" i="5" s="1"/>
  <c r="K18" i="5"/>
  <c r="K15" i="5"/>
  <c r="K13" i="5"/>
  <c r="K11" i="5"/>
  <c r="L11" i="5" s="1"/>
  <c r="K10" i="5"/>
  <c r="K8" i="5"/>
  <c r="L8" i="5" s="1"/>
  <c r="M16" i="5"/>
  <c r="L14" i="5"/>
  <c r="L12" i="5"/>
  <c r="L9" i="5"/>
  <c r="K6" i="5"/>
  <c r="L6" i="5" s="1"/>
  <c r="K5" i="5"/>
  <c r="L5" i="5" s="1"/>
  <c r="K4" i="5"/>
  <c r="L4" i="5" s="1"/>
  <c r="K3" i="5"/>
  <c r="L3" i="5" s="1"/>
  <c r="L81" i="5"/>
  <c r="L60" i="5"/>
  <c r="M60" i="5" s="1"/>
  <c r="L61" i="5"/>
  <c r="L63" i="5"/>
  <c r="L65" i="5"/>
  <c r="L66" i="5"/>
  <c r="L67" i="5"/>
  <c r="L69" i="5"/>
  <c r="L73" i="5"/>
  <c r="M67" i="5"/>
  <c r="I60" i="5"/>
  <c r="I61" i="5"/>
  <c r="M61" i="5" s="1"/>
  <c r="I63" i="5"/>
  <c r="I65" i="5"/>
  <c r="M65" i="5" s="1"/>
  <c r="I67" i="5"/>
  <c r="I69" i="5"/>
  <c r="M69" i="5" s="1"/>
  <c r="I73" i="5"/>
  <c r="L56" i="5"/>
  <c r="L57" i="5"/>
  <c r="L58" i="5"/>
  <c r="L49" i="5"/>
  <c r="L47" i="5"/>
  <c r="I47" i="5"/>
  <c r="L45" i="5"/>
  <c r="L43" i="5"/>
  <c r="I43" i="5"/>
  <c r="H42" i="5"/>
  <c r="I42" i="5" s="1"/>
  <c r="M41" i="5"/>
  <c r="M40" i="5"/>
  <c r="H39" i="5"/>
  <c r="I39" i="5" s="1"/>
  <c r="H37" i="5"/>
  <c r="I37" i="5" s="1"/>
  <c r="H36" i="5"/>
  <c r="I36" i="5" s="1"/>
  <c r="H34" i="5"/>
  <c r="I34" i="5" s="1"/>
  <c r="L30" i="5"/>
  <c r="M22" i="5"/>
  <c r="M19" i="5"/>
  <c r="I9" i="5"/>
  <c r="L7" i="5"/>
  <c r="M73" i="5" l="1"/>
  <c r="M47" i="5"/>
  <c r="M63" i="5"/>
  <c r="M30" i="5"/>
  <c r="M28" i="5"/>
  <c r="L18" i="5"/>
  <c r="L13" i="5"/>
  <c r="L15" i="5"/>
  <c r="L20" i="5"/>
  <c r="L10" i="5"/>
  <c r="M31" i="5"/>
  <c r="M36" i="5"/>
  <c r="M42" i="5"/>
  <c r="M39" i="5"/>
  <c r="M43" i="5"/>
  <c r="M29" i="5"/>
  <c r="M34" i="5"/>
  <c r="M37" i="5"/>
  <c r="M9" i="5"/>
  <c r="G40" i="2"/>
  <c r="I40" i="2"/>
  <c r="K40" i="2"/>
  <c r="E40" i="2"/>
  <c r="K34" i="2"/>
  <c r="G34" i="2"/>
  <c r="I34" i="2"/>
  <c r="E34" i="2"/>
  <c r="K82" i="4"/>
  <c r="IU65409" i="32"/>
  <c r="IT65409" i="32"/>
  <c r="IS65409" i="32"/>
  <c r="IR65409" i="32"/>
  <c r="IQ65409" i="32"/>
  <c r="A82" i="32"/>
  <c r="IU65406" i="28"/>
  <c r="IT65406" i="28"/>
  <c r="IS65406" i="28"/>
  <c r="IR65406" i="28"/>
  <c r="IQ65406" i="28"/>
  <c r="A77" i="28"/>
  <c r="A51" i="28"/>
  <c r="A49" i="28"/>
  <c r="A47" i="28"/>
  <c r="H3" i="5"/>
  <c r="I3" i="5" s="1"/>
  <c r="M3" i="5" s="1"/>
  <c r="H4" i="5"/>
  <c r="I4" i="5" s="1"/>
  <c r="M4" i="5" s="1"/>
  <c r="H5" i="5"/>
  <c r="I5" i="5" s="1"/>
  <c r="M5" i="5" s="1"/>
  <c r="H6" i="5"/>
  <c r="I6" i="5" s="1"/>
  <c r="M6" i="5" s="1"/>
  <c r="I7" i="5"/>
  <c r="M7" i="5" s="1"/>
  <c r="H8" i="5"/>
  <c r="I8" i="5" s="1"/>
  <c r="M8" i="5" s="1"/>
  <c r="H10" i="5"/>
  <c r="I10" i="5" s="1"/>
  <c r="H11" i="5"/>
  <c r="I11" i="5" s="1"/>
  <c r="M11" i="5" s="1"/>
  <c r="I12" i="5"/>
  <c r="M12" i="5" s="1"/>
  <c r="H13" i="5"/>
  <c r="I13" i="5" s="1"/>
  <c r="I14" i="5"/>
  <c r="M14" i="5" s="1"/>
  <c r="H15" i="5"/>
  <c r="I15" i="5" s="1"/>
  <c r="H18" i="5"/>
  <c r="I18" i="5" s="1"/>
  <c r="I20" i="5"/>
  <c r="H21" i="5"/>
  <c r="I21" i="5" s="1"/>
  <c r="M21" i="5" s="1"/>
  <c r="H24" i="5"/>
  <c r="I24" i="5" s="1"/>
  <c r="M24" i="5" s="1"/>
  <c r="I25" i="5"/>
  <c r="M25" i="5" s="1"/>
  <c r="H26" i="5"/>
  <c r="I26" i="5" s="1"/>
  <c r="M26" i="5" s="1"/>
  <c r="I27" i="5"/>
  <c r="M27" i="5" s="1"/>
  <c r="H33" i="5"/>
  <c r="I33" i="5" s="1"/>
  <c r="M33" i="5" s="1"/>
  <c r="H45" i="5"/>
  <c r="I45" i="5" s="1"/>
  <c r="M45" i="5" s="1"/>
  <c r="H46" i="5"/>
  <c r="I46" i="5" s="1"/>
  <c r="M46" i="5" s="1"/>
  <c r="H48" i="5"/>
  <c r="I48" i="5" s="1"/>
  <c r="M48" i="5" s="1"/>
  <c r="I49" i="5"/>
  <c r="M49" i="5" s="1"/>
  <c r="H50" i="5"/>
  <c r="I50" i="5" s="1"/>
  <c r="M50" i="5" s="1"/>
  <c r="H51" i="5"/>
  <c r="I51" i="5" s="1"/>
  <c r="M51" i="5" s="1"/>
  <c r="H52" i="5"/>
  <c r="I52" i="5" s="1"/>
  <c r="M52" i="5" s="1"/>
  <c r="H54" i="5"/>
  <c r="I54" i="5" s="1"/>
  <c r="M54" i="5" s="1"/>
  <c r="H55" i="5"/>
  <c r="I55" i="5" s="1"/>
  <c r="M55" i="5" s="1"/>
  <c r="I56" i="5"/>
  <c r="M56" i="5" s="1"/>
  <c r="I57" i="5"/>
  <c r="M57" i="5" s="1"/>
  <c r="H58" i="5"/>
  <c r="I58" i="5" s="1"/>
  <c r="M58" i="5" s="1"/>
  <c r="H59" i="5"/>
  <c r="I59" i="5" s="1"/>
  <c r="M59" i="5" s="1"/>
  <c r="H62" i="5"/>
  <c r="I62" i="5" s="1"/>
  <c r="M62" i="5" s="1"/>
  <c r="H64" i="5"/>
  <c r="I64" i="5" s="1"/>
  <c r="M64" i="5" s="1"/>
  <c r="H66" i="5"/>
  <c r="I66" i="5" s="1"/>
  <c r="M66" i="5" s="1"/>
  <c r="H68" i="5"/>
  <c r="I68" i="5" s="1"/>
  <c r="M68" i="5" s="1"/>
  <c r="H70" i="5"/>
  <c r="I70" i="5" s="1"/>
  <c r="H71" i="5"/>
  <c r="I71" i="5" s="1"/>
  <c r="M71" i="5" s="1"/>
  <c r="H72" i="5"/>
  <c r="I72" i="5" s="1"/>
  <c r="M72" i="5" s="1"/>
  <c r="H75" i="5"/>
  <c r="I75" i="5" s="1"/>
  <c r="M75" i="5" s="1"/>
  <c r="H77" i="5"/>
  <c r="I77" i="5" s="1"/>
  <c r="M77" i="5" s="1"/>
  <c r="H78" i="5"/>
  <c r="I78" i="5" s="1"/>
  <c r="M78" i="5" s="1"/>
  <c r="H81" i="5"/>
  <c r="I81" i="5" s="1"/>
  <c r="M81" i="5" s="1"/>
  <c r="H82" i="5"/>
  <c r="I82" i="5" s="1"/>
  <c r="M82" i="5" s="1"/>
  <c r="H84" i="5"/>
  <c r="I84" i="5" s="1"/>
  <c r="M84" i="5" s="1"/>
  <c r="H86" i="5"/>
  <c r="I86" i="5" s="1"/>
  <c r="M86" i="5" s="1"/>
  <c r="H88" i="5"/>
  <c r="I88" i="5" s="1"/>
  <c r="M88" i="5" s="1"/>
  <c r="H90" i="5"/>
  <c r="I90" i="5" s="1"/>
  <c r="M90" i="5" s="1"/>
  <c r="H91" i="5"/>
  <c r="I91" i="5" s="1"/>
  <c r="M91" i="5" s="1"/>
  <c r="E4" i="4"/>
  <c r="G4" i="4"/>
  <c r="I4" i="4"/>
  <c r="K4" i="4"/>
  <c r="I14" i="4"/>
  <c r="E14" i="4"/>
  <c r="F14" i="4"/>
  <c r="G14" i="4"/>
  <c r="H14" i="4"/>
  <c r="J14" i="4"/>
  <c r="K14" i="4"/>
  <c r="L14" i="4"/>
  <c r="E17" i="4"/>
  <c r="G17" i="4"/>
  <c r="I17" i="4"/>
  <c r="K17" i="4"/>
  <c r="E25" i="4"/>
  <c r="F25" i="4"/>
  <c r="G25" i="4"/>
  <c r="H25" i="4"/>
  <c r="I25" i="4"/>
  <c r="J25" i="4"/>
  <c r="K25" i="4"/>
  <c r="L25" i="4"/>
  <c r="E29" i="4"/>
  <c r="G29" i="4"/>
  <c r="I29" i="4"/>
  <c r="K29" i="4"/>
  <c r="E37" i="4"/>
  <c r="F37" i="4"/>
  <c r="G37" i="4"/>
  <c r="H37" i="4"/>
  <c r="I37" i="4"/>
  <c r="J37" i="4"/>
  <c r="K37" i="4"/>
  <c r="L37" i="4"/>
  <c r="E39" i="4"/>
  <c r="G39" i="4"/>
  <c r="I39" i="4"/>
  <c r="K39" i="4"/>
  <c r="E47" i="4"/>
  <c r="F47" i="4"/>
  <c r="G47" i="4"/>
  <c r="G99" i="4" s="1"/>
  <c r="H47" i="4"/>
  <c r="I47" i="4"/>
  <c r="I99" i="4" s="1"/>
  <c r="J47" i="4"/>
  <c r="K47" i="4"/>
  <c r="L47" i="4"/>
  <c r="E50" i="4"/>
  <c r="G50" i="4"/>
  <c r="I50" i="4"/>
  <c r="K50" i="4"/>
  <c r="E59" i="4"/>
  <c r="G59" i="4"/>
  <c r="I59" i="4"/>
  <c r="K59" i="4"/>
  <c r="E60" i="4"/>
  <c r="G60" i="4"/>
  <c r="I60" i="4"/>
  <c r="K60" i="4"/>
  <c r="E63" i="4"/>
  <c r="G63" i="4"/>
  <c r="I63" i="4"/>
  <c r="K63" i="4"/>
  <c r="E66" i="4"/>
  <c r="G66" i="4"/>
  <c r="I66" i="4"/>
  <c r="K66" i="4"/>
  <c r="E70" i="4"/>
  <c r="G70" i="4"/>
  <c r="I70" i="4"/>
  <c r="K70" i="4"/>
  <c r="E71" i="4"/>
  <c r="G71" i="4"/>
  <c r="I71" i="4"/>
  <c r="K71" i="4"/>
  <c r="E74" i="4"/>
  <c r="G74" i="4"/>
  <c r="I74" i="4"/>
  <c r="K74" i="4"/>
  <c r="E77" i="4"/>
  <c r="G77" i="4"/>
  <c r="I77" i="4"/>
  <c r="K77" i="4"/>
  <c r="E81" i="4"/>
  <c r="G81" i="4"/>
  <c r="I81" i="4"/>
  <c r="K81" i="4"/>
  <c r="E82" i="4"/>
  <c r="G82" i="4"/>
  <c r="I82" i="4"/>
  <c r="E85" i="4"/>
  <c r="G85" i="4"/>
  <c r="I85" i="4"/>
  <c r="K85" i="4"/>
  <c r="E88" i="4"/>
  <c r="G88" i="4"/>
  <c r="I88" i="4"/>
  <c r="K88" i="4"/>
  <c r="E91" i="4"/>
  <c r="G91" i="4"/>
  <c r="I91" i="4"/>
  <c r="K91" i="4"/>
  <c r="E95" i="4"/>
  <c r="G95" i="4"/>
  <c r="I95" i="4"/>
  <c r="K95" i="4"/>
  <c r="G96" i="4"/>
  <c r="E99" i="4"/>
  <c r="E102" i="4"/>
  <c r="G102" i="4"/>
  <c r="I102" i="4"/>
  <c r="K102" i="4"/>
  <c r="E105" i="4"/>
  <c r="G105" i="4"/>
  <c r="I105" i="4"/>
  <c r="K105" i="4"/>
  <c r="G4" i="3"/>
  <c r="I4" i="3"/>
  <c r="K4" i="3"/>
  <c r="G8" i="3"/>
  <c r="I8" i="3"/>
  <c r="K8" i="3"/>
  <c r="G13" i="3"/>
  <c r="I13" i="3"/>
  <c r="K13" i="3"/>
  <c r="M13" i="3"/>
  <c r="G19" i="3"/>
  <c r="I19" i="3"/>
  <c r="K19" i="3"/>
  <c r="M19" i="3"/>
  <c r="G37" i="3"/>
  <c r="I37" i="3"/>
  <c r="K37" i="3"/>
  <c r="M37" i="3"/>
  <c r="G43" i="3"/>
  <c r="I43" i="3"/>
  <c r="K43" i="3"/>
  <c r="M43" i="3"/>
  <c r="E4" i="2"/>
  <c r="G4" i="2"/>
  <c r="I4" i="2"/>
  <c r="K4" i="2"/>
  <c r="E8" i="2"/>
  <c r="E55" i="2" s="1"/>
  <c r="G8" i="2"/>
  <c r="G37" i="2" s="1"/>
  <c r="I8" i="2"/>
  <c r="I46" i="2" s="1"/>
  <c r="K8" i="2"/>
  <c r="K37" i="2" s="1"/>
  <c r="E11" i="2"/>
  <c r="G11" i="2"/>
  <c r="I11" i="2"/>
  <c r="K11" i="2"/>
  <c r="E15" i="2"/>
  <c r="G15" i="2"/>
  <c r="I15" i="2"/>
  <c r="K15" i="2"/>
  <c r="E18" i="2"/>
  <c r="G18" i="2"/>
  <c r="I18" i="2"/>
  <c r="K18" i="2"/>
  <c r="E26" i="2"/>
  <c r="G26" i="2"/>
  <c r="I26" i="2"/>
  <c r="K26" i="2"/>
  <c r="E33" i="2"/>
  <c r="G33" i="2"/>
  <c r="I33" i="2"/>
  <c r="K33" i="2"/>
  <c r="E52" i="2"/>
  <c r="G52" i="2"/>
  <c r="I52" i="2"/>
  <c r="K52" i="2"/>
  <c r="E58" i="2"/>
  <c r="G58" i="2"/>
  <c r="I58" i="2"/>
  <c r="K58" i="2"/>
  <c r="K99" i="4" l="1"/>
  <c r="K96" i="4"/>
  <c r="M15" i="5"/>
  <c r="E96" i="4"/>
  <c r="M13" i="5"/>
  <c r="M20" i="5"/>
  <c r="M18" i="5"/>
  <c r="M10" i="5"/>
  <c r="K43" i="2"/>
  <c r="E49" i="2"/>
  <c r="I37" i="2"/>
  <c r="E37" i="2"/>
  <c r="I49" i="2"/>
  <c r="E43" i="2"/>
  <c r="I43" i="2"/>
  <c r="G43" i="2"/>
  <c r="E46" i="2"/>
  <c r="I55" i="2"/>
  <c r="I96" i="4"/>
  <c r="G55" i="2"/>
  <c r="K55" i="2"/>
  <c r="K49" i="2"/>
  <c r="K46" i="2"/>
  <c r="G49" i="2"/>
  <c r="G46" i="2"/>
</calcChain>
</file>

<file path=xl/comments1.xml><?xml version="1.0" encoding="utf-8"?>
<comments xmlns="http://schemas.openxmlformats.org/spreadsheetml/2006/main">
  <authors>
    <author>Alessandro Odorico</author>
  </authors>
  <commentList>
    <comment ref="K27" authorId="0">
      <text>
        <r>
          <rPr>
            <b/>
            <sz val="9"/>
            <color indexed="81"/>
            <rFont val="Tahoma"/>
            <charset val="1"/>
          </rPr>
          <t>Macro 101 + IRAP al netto amministratori</t>
        </r>
        <r>
          <rPr>
            <sz val="9"/>
            <color indexed="81"/>
            <rFont val="Tahoma"/>
            <charset val="1"/>
          </rPr>
          <t xml:space="preserve">
</t>
        </r>
      </text>
    </comment>
  </commentList>
</comments>
</file>

<file path=xl/comments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7"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<sst xmlns="http://schemas.openxmlformats.org/spreadsheetml/2006/main" count="919" uniqueCount="453">
  <si>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</si>
  <si>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</si>
  <si>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</si>
  <si>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</si>
  <si>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</si>
  <si>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</si>
  <si>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</si>
  <si>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</si>
  <si>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</si>
  <si>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</si>
  <si>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</si>
  <si>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</si>
  <si>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</si>
  <si>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</si>
  <si>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</si>
  <si>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</si>
  <si>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</si>
  <si>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</si>
  <si>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</si>
  <si>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</si>
  <si>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</si>
  <si>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</si>
  <si>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</si>
  <si>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</si>
  <si>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</si>
  <si>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</si>
  <si>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</si>
  <si>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</si>
  <si>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</si>
  <si>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</si>
  <si>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</si>
  <si>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</si>
  <si>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</si>
  <si>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</si>
  <si>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</si>
  <si>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</si>
  <si>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</si>
  <si>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</si>
  <si>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</si>
  <si>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</si>
  <si>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</si>
  <si>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</si>
  <si>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</si>
  <si>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</si>
  <si>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</si>
  <si>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</si>
  <si>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</si>
  <si>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</si>
  <si>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</si>
  <si>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</si>
  <si>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</si>
  <si>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</si>
  <si>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</si>
  <si>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</si>
  <si>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</si>
  <si>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</si>
  <si>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</si>
  <si>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</si>
  <si>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</si>
  <si>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</si>
  <si>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</si>
  <si>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</si>
  <si>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</si>
  <si>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</si>
  <si>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</si>
  <si>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</si>
  <si>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</si>
  <si>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</si>
  <si>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</si>
  <si>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</si>
  <si>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</si>
  <si>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</si>
  <si>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</si>
  <si>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</si>
  <si>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</si>
  <si>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</si>
  <si>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</si>
  <si>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</si>
  <si>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</si>
  <si>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</si>
  <si>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</si>
  <si>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</si>
  <si>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</si>
  <si>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</si>
  <si>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</si>
  <si>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</si>
  <si>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</si>
  <si>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</si>
  <si>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</si>
  <si>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</si>
  <si>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</si>
  <si>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</si>
  <si>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</si>
  <si>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</si>
  <si>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</si>
  <si>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</si>
  <si>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</si>
  <si>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</si>
  <si>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</si>
  <si>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</si>
  <si>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</si>
  <si>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</si>
  <si>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</si>
  <si>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</si>
  <si>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</si>
  <si>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</si>
  <si>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</si>
  <si>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</si>
  <si>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</si>
  <si>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</si>
  <si>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</si>
  <si>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</si>
  <si>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</si>
  <si>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</si>
  <si>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</si>
  <si>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</si>
  <si>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</si>
  <si>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</si>
  <si>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</si>
  <si>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</si>
  <si>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</si>
  <si>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</si>
  <si>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</si>
  <si>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</si>
  <si>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</si>
  <si>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</si>
  <si>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</si>
  <si>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</si>
  <si>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</si>
  <si>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</si>
  <si>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</si>
  <si>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</si>
  <si>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</si>
  <si>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</si>
  <si>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</si>
  <si>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</si>
  <si>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</si>
  <si>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</si>
  <si>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</si>
  <si>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</si>
  <si>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</si>
  <si>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</si>
  <si>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</si>
  <si>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</si>
  <si>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</si>
  <si>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</si>
  <si>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</si>
  <si>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</si>
  <si>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</si>
  <si>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</si>
  <si>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</si>
  <si>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</si>
  <si>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</si>
  <si>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</si>
  <si>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</si>
  <si>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</si>
  <si>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</si>
  <si>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</si>
  <si>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</si>
  <si>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</si>
  <si>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</si>
  <si>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</si>
  <si>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</si>
  <si>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</si>
  <si>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</si>
  <si>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</si>
  <si>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</si>
  <si>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</si>
  <si>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</si>
  <si>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</si>
  <si>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</si>
  <si>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</si>
  <si>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</si>
  <si>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</si>
  <si>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</si>
  <si>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</si>
  <si>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</si>
  <si>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</si>
  <si>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</si>
  <si>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</si>
  <si>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</si>
  <si>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</si>
  <si>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</si>
  <si>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</si>
  <si>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</si>
  <si>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</si>
  <si>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</si>
  <si>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</si>
  <si>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</si>
  <si>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</si>
  <si>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</si>
  <si>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</si>
  <si>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</si>
  <si>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</si>
  <si>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</si>
  <si>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</si>
  <si>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</si>
  <si>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</si>
  <si>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</si>
  <si>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</si>
  <si>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</si>
  <si>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</si>
  <si>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</si>
  <si>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</si>
  <si>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</si>
  <si>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</si>
  <si>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</si>
  <si>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</si>
  <si>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</si>
  <si>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</si>
  <si>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</si>
  <si>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</si>
  <si>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</si>
  <si>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</si>
  <si>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</si>
  <si>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</si>
  <si>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</si>
  <si>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</si>
  <si>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</si>
  <si>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</si>
  <si>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</si>
  <si>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</si>
  <si>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</si>
  <si>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</si>
  <si>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</si>
  <si>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</si>
  <si>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</si>
  <si>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</si>
  <si>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</si>
  <si>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</si>
  <si>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</si>
  <si>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</si>
  <si>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</si>
  <si>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</si>
  <si>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</si>
  <si>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</si>
  <si>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</si>
  <si>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</si>
  <si>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</si>
  <si>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</si>
  <si>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</si>
  <si>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</si>
  <si>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</si>
  <si>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</si>
  <si>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</si>
  <si>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</si>
  <si>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</si>
  <si>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</si>
  <si>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</si>
  <si>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</si>
  <si>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</si>
  <si>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</si>
  <si>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</si>
  <si>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</si>
  <si>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</si>
  <si>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</si>
  <si>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</si>
  <si>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</si>
  <si>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</si>
  <si>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</si>
  <si>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</si>
  <si>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</si>
  <si>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</si>
  <si>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</si>
  <si>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</si>
  <si>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</si>
  <si>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</si>
  <si>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</si>
  <si>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</si>
  <si>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</si>
  <si>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</si>
  <si>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</si>
  <si>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</si>
  <si>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</si>
  <si>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</si>
  <si>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</si>
  <si>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</si>
  <si>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</si>
  <si>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</si>
  <si>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</si>
  <si>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</si>
  <si>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</si>
  <si>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</si>
  <si>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</si>
  <si>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</si>
  <si>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</si>
  <si>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</si>
  <si>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</si>
  <si>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</si>
  <si>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</si>
  <si>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</si>
  <si>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</si>
  <si>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</si>
  <si>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</si>
  <si>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</si>
  <si>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</si>
  <si>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</si>
  <si>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</si>
  <si>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</si>
  <si>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</si>
  <si>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</si>
  <si>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</si>
  <si>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</si>
  <si>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</si>
  <si>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</si>
  <si>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</si>
  <si>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</si>
  <si>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</si>
  <si>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</si>
  <si>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</si>
  <si>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</si>
  <si>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</si>
  <si>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</si>
  <si>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</si>
  <si>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</si>
  <si>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</si>
  <si>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</si>
  <si>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</si>
  <si>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</si>
  <si>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</si>
  <si>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</si>
  <si>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</si>
  <si>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</si>
  <si>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</si>
  <si>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</si>
  <si>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</si>
  <si>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</si>
  <si>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</si>
  <si>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</si>
  <si>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</si>
  <si>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</si>
  <si>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Pubblicazione sul sito istituzionale dell'Ente dell'Attestazione del livello di Trasparenza rilasciata dall'OV</t>
  </si>
  <si>
    <t>Redazione relazione sulla stato di attuazione delle misure previste dal PTPC anno corrente da parte del RPC</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</si>
  <si>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</si>
  <si>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</si>
  <si>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</si>
  <si>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</si>
  <si>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</si>
  <si>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</si>
  <si>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</si>
  <si>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</si>
  <si>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</si>
  <si>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</si>
  <si>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</si>
  <si>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</si>
  <si>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</si>
  <si>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</si>
  <si>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n. ab. 2018</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</si>
  <si>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</si>
  <si>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</si>
  <si>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</si>
  <si>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</si>
  <si>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</si>
  <si>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</si>
  <si>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</si>
  <si>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</si>
  <si>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</si>
  <si>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</si>
  <si>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</si>
  <si>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</si>
  <si>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</si>
  <si>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</si>
  <si>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</si>
  <si>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</si>
  <si>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</si>
  <si>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TUTTE LE PO</t>
  </si>
  <si>
    <t>Approvazione protocollo di legalità</t>
  </si>
  <si>
    <t>Missione 1 : Servizi istituzionali, generali e di gestione</t>
  </si>
  <si>
    <t>Programma 2 : Segreteria Generale</t>
  </si>
  <si>
    <t>n. ab. 2019</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</si>
  <si>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</si>
  <si>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ATTESO 2017</t>
  </si>
  <si>
    <t>RAGGIUNTO 2017</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</si>
  <si>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</si>
  <si>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</si>
  <si>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</si>
  <si>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</si>
  <si>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INDICATORI DI RISULTATO ( personalizzare con gli indicatori delle misure previste dal proprio PTPCT 2017-2019)</t>
  </si>
  <si>
    <t>Predisposizione aggiornamento annuale del PTPCT da parte del RPCT</t>
  </si>
  <si>
    <t>Pubblicazione del PTPCT anno 2018 sul sito istituzionale dell'Ente</t>
  </si>
  <si>
    <t>n. segnalazioni di illeciti ai sensi del PTPCT (whistleblowing)</t>
  </si>
  <si>
    <t xml:space="preserve">SCOSTAMENTO </t>
  </si>
  <si>
    <t>Spesa del nido/ n. iscritti nido</t>
  </si>
  <si>
    <t>n. ab. 2017 (consuntivo)</t>
  </si>
  <si>
    <t>n. ab. 2017 (preventivo)</t>
  </si>
  <si>
    <t xml:space="preserve"> €                            -  </t>
  </si>
  <si>
    <t xml:space="preserve"> €                           -  </t>
  </si>
  <si>
    <t>Oneri urbanizzazione accertati</t>
  </si>
  <si>
    <t>NP</t>
  </si>
  <si>
    <t>Servizio finanziario</t>
  </si>
  <si>
    <t>Polizia municipale</t>
  </si>
  <si>
    <t>Programma: 4 - gestione entrate tributarie e servizi fiscali</t>
  </si>
  <si>
    <t>Gestione diretta riscossione e accertamento ICP e diritti sulle pubbliche affissioni</t>
  </si>
  <si>
    <t>MISSIONE 1 - Servizi istituzionali, generali e di gestione</t>
  </si>
  <si>
    <t>GESTIONE DIRETTA DEL SERVIZIO RISCOSSIONE E ACCERTAMENTO IMPOSTA COMUNALE SULLA PUBBLICITA' (Deliberazione G.C. n° 37 del 11/07/2016 "Piano di razionalizzazione - Art. 16 D.L. 98/2011")</t>
  </si>
  <si>
    <t>A decorrere dall'anno d'imposta 2016 l'Amministrazione con deliberazione GC n° 78 del 21/12/2015 ha stabilito di re-internalizzare la gestione dell'imposta comunale sulla pubblicità. Tale imposta, unitamente ai diritti sulle pubbliche affissioni è sempre stata gestita da soggetti esterni in forma di concessione. In considerazione delle continue difficoltà incontrate negli ultimi anni per ottenere il completo adempimento delle obbligazioni contrattuali da parte dei concessionari, l'Ente ha deciso di gestire direttamente la riscossione dell'imposta, affidando a terzi unicamente l'affissione materiale dei manifesti. Per l'anno 2017 è prevista la gestione ordinaria dell'imposta e l'attività di accertamento per il 2016</t>
  </si>
  <si>
    <t>Aggiornamento banca dati contribuenti (variazioni rispetto al 2016 e nuove posizioni)</t>
  </si>
  <si>
    <t>Registrazione degli incassi</t>
  </si>
  <si>
    <t>Formazione elenco  (versamenti omessi e parziali)</t>
  </si>
  <si>
    <t>Emissione avvisi di accertamento per recupero imposta 2016</t>
  </si>
  <si>
    <t>Collaborazione con il serv. P.M. per acquisizione autorizzazioni impianti pubblicitari (nuove e rinnovi)</t>
  </si>
  <si>
    <t>Emissione avvisi di pagamento ICP 2017 (scad. 31 gennaio)</t>
  </si>
  <si>
    <t>Registrazione incassi diritti sulle affissioni e comunicazione trimestrale per fatturazione</t>
  </si>
  <si>
    <t>Alessandro Odorico - Responsabile Servizio</t>
  </si>
  <si>
    <t>Cinzia Geremia - Istruttore uff. tributi</t>
  </si>
  <si>
    <t>Andrea Cillo - Agente PM</t>
  </si>
  <si>
    <t>D</t>
  </si>
  <si>
    <t>% di partecipazione</t>
  </si>
  <si>
    <t>--</t>
  </si>
  <si>
    <t>In assenza di personale interno da dedicare alla mansione il servizio di affissione dei manifesti è svolto da soggetto esterno</t>
  </si>
  <si>
    <t>Soggetto esterno</t>
  </si>
  <si>
    <t>C4</t>
  </si>
  <si>
    <t>C2</t>
  </si>
  <si>
    <t>D4</t>
  </si>
  <si>
    <t>N° installazioni pubblicitarie e insegne</t>
  </si>
  <si>
    <t>N° avvisi di pagamento emessi</t>
  </si>
  <si>
    <t>Rispetto tempistica fasi di attuazione 1-2-3-4-5-6-7</t>
  </si>
  <si>
    <t>N° rettifiche posizioni per errori dell'Ente</t>
  </si>
  <si>
    <t>Assistenza contribuenti (sportello + telefono + posta elettronica + sito)</t>
  </si>
  <si>
    <t>Maggiore entrata diritti affissioni rispetto a media 2013/2015</t>
  </si>
  <si>
    <t>N° contribuenti presenti nella banca dati</t>
  </si>
  <si>
    <t>Obiettivo gestionale n° 2</t>
  </si>
  <si>
    <t>Indirizzo Strategico DUP:</t>
  </si>
  <si>
    <t>Obj Operativo DUP:</t>
  </si>
  <si>
    <t>PIANO DI RAZIONALIZZAZIONE DELLA SPESA - (GESTIONE DIRETTA ICP E AFFISSIONI)</t>
  </si>
  <si>
    <t>PIANO DI RAZIONALIZZAZIONE DELLA SPESA - (GESTIONE DIRETTA S.U.A.P.)</t>
  </si>
  <si>
    <t>Gestione diretta S.U.A.P. (Sportello Unico Attività Produttive)</t>
  </si>
  <si>
    <t>Programma: 6 - Ufficio Tecnico</t>
  </si>
  <si>
    <t>Servizio Tecnico</t>
  </si>
  <si>
    <t>Vigilanza e custodia (pratiche commercio) + Amministrativo (protocollo e istruttorie)</t>
  </si>
  <si>
    <t>GESTIONE DIRETTA S.U.A.P. - SPORTELLO UNICO ATTIVITA' PRODUTTIVE (Deliberazione G.C. n° 37 del 11/07/2016 "Piano di razionalizzazione - Art. 16 D.L. 98/2011")</t>
  </si>
  <si>
    <t>Minore spesa rispetto alla media 2013/2015</t>
  </si>
  <si>
    <t>Reclami pervenuti</t>
  </si>
  <si>
    <t>Maggiore entrata per diritti di istruttoria rispetto alla media 2013/2015 (€ 0,00)</t>
  </si>
  <si>
    <t>Rita Screnci - Esecutore amm.vo</t>
  </si>
  <si>
    <t>Cristina Brondani - Istruttore amm.vo</t>
  </si>
  <si>
    <t>Andrea Cillo - Isp. PM</t>
  </si>
  <si>
    <t>Nanni Patteri - Responsabile del Servizio</t>
  </si>
  <si>
    <t>Nanni Patteri - Resp. del servizio</t>
  </si>
  <si>
    <t>C3</t>
  </si>
  <si>
    <t>B5</t>
  </si>
  <si>
    <t>In esecuzione della deliberazione G.C. n°37 del  11/07/2016 "Piano di razionalizzazione della spesa - Art. 16 D.L. 98/2011", la misura proposta è finalizzata alla riduzione dei costi di gestione dello Sportello Unico Attività Produttive (SUAP).  Tale servizio, sin dalla sua istituzione, è sempre stato gestito attraverso convenzioni stipulate con altri Enti quali la Città di Biella e da ultimo il Comune di Occhieppo Inferiore con costi sempre crescenti per il Comune. L’obiettivo è la riduzione delle spese di gestione da conseguire anche attraverso l'introito dei diritti di istruttoria pratiche SUAP. Le attività previste per il 2017 (2° anno) sono di carattere gestionale e volte al mantenimento dei risultati positivi conseguiti nel 2016.</t>
  </si>
  <si>
    <t>Rispetto tempistica evasione pratiche</t>
  </si>
  <si>
    <t>n° pratiche trattate (edilizia + commercio)</t>
  </si>
  <si>
    <t>Verifica assenza di episodi corruttivi</t>
  </si>
  <si>
    <t xml:space="preserve">Attuazione di misure previste dal PTPC anno corrente: controlli interni e formazione </t>
  </si>
  <si>
    <t xml:space="preserve"> (DIA, SCIA, CILA, permessi di costruire,atti suap aut. paessaggistiche)</t>
  </si>
  <si>
    <t>Implementare la razionalizzazione dei carichi di lavoro del personale coinvolto direttamente e indirettamente</t>
  </si>
  <si>
    <t>ridurre i tempi di istruttoria</t>
  </si>
  <si>
    <t xml:space="preserve">mantenere in continuo aggiornamento il database per quanto riguarda la modulistica </t>
  </si>
  <si>
    <t>Viglianza e sopralluoghi a seguito di presentazione SCIA commerciali</t>
  </si>
  <si>
    <t>semplificare l'iter burocratico dei richiedenti con il miglioramento del portale front office</t>
  </si>
  <si>
    <t>Maggiore entrata ICP 2017 rispetto a media 2013/2015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</si>
</sst>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 #,##0.00;\-&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_-* #,##0_-;\-* #,##0_-;_-* &quot;-&quot;??_-;_-@_-"/>
  </numFmts>
  <fonts count="38"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b/>
      <i/>
      <sz val="10"/>
      <color indexed="8"/>
      <name val="Calibri"/>
      <family val="2"/>
    </font>
    <font>
      <sz val="10"/>
      <color indexed="8"/>
      <name val="Calibri"/>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theme="0" tint="-0.34998626667073579"/>
        <bgColor indexed="64"/>
      </patternFill>
    </fill>
    <fill>
      <patternFill patternType="solid">
        <fgColor rgb="FF66FF66"/>
        <bgColor indexed="64"/>
      </patternFill>
    </fill>
  </fills>
  <borders count="1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s>
  <cellStyleXfs count="17">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0"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0" fontId="1" fillId="0" borderId="0"/>
    <xf numFmtId="0" fontId="3" fillId="0" borderId="0"/>
    <xf numFmtId="165" fontId="3" fillId="0" borderId="0" applyFont="0" applyFill="0" applyBorder="0" applyAlignment="0" applyProtection="0"/>
    <xf numFmtId="44" fontId="30" fillId="0" borderId="0" applyFont="0" applyFill="0" applyBorder="0" applyAlignment="0" applyProtection="0"/>
  </cellStyleXfs>
  <cellXfs count="946">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Fill="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pplyProtection="1">
      <alignment vertical="center"/>
    </xf>
    <xf numFmtId="166"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center" vertical="center"/>
      <protection hidden="1"/>
    </xf>
    <xf numFmtId="166" fontId="14" fillId="2" borderId="15" xfId="7" applyNumberFormat="1" applyFont="1" applyFill="1" applyBorder="1" applyAlignment="1" applyProtection="1">
      <alignment vertical="center"/>
    </xf>
    <xf numFmtId="166"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6" fillId="3" borderId="1" xfId="8" applyFont="1" applyFill="1" applyBorder="1" applyAlignment="1" applyProtection="1">
      <alignment vertical="center"/>
    </xf>
    <xf numFmtId="0" fontId="6" fillId="3" borderId="2" xfId="8" applyFont="1" applyFill="1" applyBorder="1" applyAlignment="1" applyProtection="1">
      <alignment vertical="center"/>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right"/>
    </xf>
    <xf numFmtId="0" fontId="3" fillId="0" borderId="24" xfId="7" applyFont="1" applyFill="1" applyBorder="1"/>
    <xf numFmtId="0" fontId="3" fillId="0" borderId="0" xfId="7" applyFont="1" applyFill="1"/>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9" fontId="6" fillId="0" borderId="0" xfId="7" applyNumberFormat="1" applyFont="1"/>
    <xf numFmtId="0" fontId="13" fillId="0" borderId="0" xfId="8" applyFont="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14" fontId="31" fillId="0" borderId="15" xfId="8" applyNumberFormat="1" applyFont="1" applyBorder="1" applyAlignment="1" applyProtection="1">
      <alignment horizontal="center" vertical="center"/>
      <protection locked="0"/>
    </xf>
    <xf numFmtId="0" fontId="0" fillId="0" borderId="17" xfId="0"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wrapText="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5" xfId="0" applyBorder="1" applyAlignment="1">
      <alignment vertic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7" fillId="0" borderId="50" xfId="7" applyFont="1" applyBorder="1" applyAlignment="1">
      <alignment horizontal="center"/>
    </xf>
    <xf numFmtId="0" fontId="8" fillId="0" borderId="51" xfId="7" applyFont="1" applyBorder="1" applyAlignment="1">
      <alignment horizontal="center"/>
    </xf>
    <xf numFmtId="0" fontId="7" fillId="0" borderId="19" xfId="7" applyFont="1" applyBorder="1"/>
    <xf numFmtId="0" fontId="7" fillId="0" borderId="0" xfId="7" applyFont="1" applyBorder="1"/>
    <xf numFmtId="0" fontId="7" fillId="0" borderId="20" xfId="7" applyFont="1" applyBorder="1"/>
    <xf numFmtId="0" fontId="34" fillId="0" borderId="29" xfId="0" applyFont="1" applyBorder="1" applyAlignment="1">
      <alignment horizontal="center" vertical="center"/>
    </xf>
    <xf numFmtId="0" fontId="34" fillId="7" borderId="28" xfId="0" applyFont="1" applyFill="1" applyBorder="1" applyAlignment="1">
      <alignment horizontal="center" vertical="center"/>
    </xf>
    <xf numFmtId="0" fontId="34" fillId="7" borderId="29" xfId="0" applyFont="1" applyFill="1" applyBorder="1" applyAlignment="1">
      <alignment horizontal="center" vertical="center"/>
    </xf>
    <xf numFmtId="0" fontId="34" fillId="7" borderId="41" xfId="0" applyFont="1" applyFill="1" applyBorder="1" applyAlignment="1">
      <alignment horizontal="center" vertical="center" wrapText="1"/>
    </xf>
    <xf numFmtId="0" fontId="35"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0" fillId="0" borderId="11" xfId="0" applyBorder="1" applyAlignment="1">
      <alignment vertical="center"/>
    </xf>
    <xf numFmtId="0" fontId="0" fillId="0" borderId="13" xfId="0" applyBorder="1" applyAlignment="1">
      <alignment vertical="center"/>
    </xf>
    <xf numFmtId="0" fontId="0" fillId="7" borderId="13" xfId="0" applyFill="1" applyBorder="1" applyAlignment="1">
      <alignment vertical="center"/>
    </xf>
    <xf numFmtId="166" fontId="0" fillId="7" borderId="13" xfId="0" applyNumberFormat="1" applyFill="1" applyBorder="1" applyAlignment="1">
      <alignment vertical="center"/>
    </xf>
    <xf numFmtId="166" fontId="21" fillId="8" borderId="13" xfId="10" applyNumberFormat="1" applyFont="1" applyFill="1" applyBorder="1" applyAlignment="1">
      <alignment vertical="center"/>
    </xf>
    <xf numFmtId="0" fontId="0" fillId="8" borderId="13" xfId="0" applyFill="1" applyBorder="1" applyAlignment="1">
      <alignment vertical="center"/>
    </xf>
    <xf numFmtId="166" fontId="0" fillId="8" borderId="14" xfId="0" applyNumberFormat="1" applyFill="1" applyBorder="1" applyAlignment="1">
      <alignment vertical="center"/>
    </xf>
    <xf numFmtId="0" fontId="0" fillId="7" borderId="15" xfId="0" applyFill="1" applyBorder="1" applyAlignment="1">
      <alignment vertical="center"/>
    </xf>
    <xf numFmtId="166" fontId="0" fillId="7" borderId="15" xfId="0" applyNumberFormat="1" applyFill="1" applyBorder="1" applyAlignment="1">
      <alignment vertical="center"/>
    </xf>
    <xf numFmtId="166" fontId="21" fillId="8" borderId="15" xfId="10" applyNumberFormat="1" applyFont="1" applyFill="1" applyBorder="1" applyAlignment="1">
      <alignment vertical="center"/>
    </xf>
    <xf numFmtId="0" fontId="0" fillId="8" borderId="15" xfId="0" applyFill="1" applyBorder="1" applyAlignment="1">
      <alignment vertical="center"/>
    </xf>
    <xf numFmtId="166" fontId="0" fillId="8" borderId="16" xfId="0" applyNumberFormat="1" applyFill="1" applyBorder="1" applyAlignment="1">
      <alignment vertical="center"/>
    </xf>
    <xf numFmtId="4" fontId="21" fillId="7" borderId="15" xfId="2" applyNumberFormat="1" applyFont="1" applyFill="1" applyBorder="1" applyAlignment="1">
      <alignment vertical="center"/>
    </xf>
    <xf numFmtId="166" fontId="21" fillId="8" borderId="15" xfId="2" applyNumberFormat="1" applyFont="1" applyFill="1" applyBorder="1" applyAlignment="1">
      <alignment vertical="center"/>
    </xf>
    <xf numFmtId="0" fontId="0" fillId="7" borderId="17" xfId="0" applyFill="1" applyBorder="1" applyAlignment="1">
      <alignment vertical="center"/>
    </xf>
    <xf numFmtId="166" fontId="0" fillId="7" borderId="17" xfId="0" applyNumberFormat="1" applyFill="1" applyBorder="1" applyAlignment="1">
      <alignment vertical="center"/>
    </xf>
    <xf numFmtId="166" fontId="21" fillId="8" borderId="17" xfId="2" applyNumberFormat="1" applyFont="1" applyFill="1" applyBorder="1" applyAlignment="1">
      <alignment vertical="center"/>
    </xf>
    <xf numFmtId="0" fontId="0" fillId="8" borderId="17" xfId="0" applyFill="1" applyBorder="1" applyAlignment="1">
      <alignment vertical="center"/>
    </xf>
    <xf numFmtId="166" fontId="0" fillId="8" borderId="18" xfId="0" applyNumberFormat="1"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43" fontId="21" fillId="0" borderId="0" xfId="2" applyFont="1" applyBorder="1" applyAlignment="1">
      <alignment vertical="center"/>
    </xf>
    <xf numFmtId="0" fontId="0" fillId="0" borderId="0" xfId="0" applyFont="1" applyBorder="1" applyAlignment="1">
      <alignment vertical="center"/>
    </xf>
    <xf numFmtId="2" fontId="0" fillId="0" borderId="0" xfId="0" applyNumberFormat="1" applyFont="1" applyBorder="1" applyAlignment="1">
      <alignment vertical="center"/>
    </xf>
    <xf numFmtId="4" fontId="21" fillId="0" borderId="0" xfId="2" applyNumberFormat="1" applyFont="1" applyAlignment="1">
      <alignment vertical="center"/>
    </xf>
    <xf numFmtId="166" fontId="0" fillId="0" borderId="0" xfId="0" applyNumberFormat="1" applyAlignment="1">
      <alignment vertical="center"/>
    </xf>
    <xf numFmtId="2" fontId="0" fillId="0" borderId="0" xfId="0" applyNumberFormat="1" applyAlignment="1">
      <alignment vertical="center"/>
    </xf>
    <xf numFmtId="2" fontId="0" fillId="7" borderId="15" xfId="0" applyNumberFormat="1" applyFill="1" applyBorder="1" applyAlignment="1">
      <alignment vertical="center"/>
    </xf>
    <xf numFmtId="10" fontId="0" fillId="7" borderId="15" xfId="0" applyNumberFormat="1" applyFill="1" applyBorder="1" applyAlignment="1">
      <alignment vertical="center"/>
    </xf>
    <xf numFmtId="10" fontId="0" fillId="8" borderId="16" xfId="0" applyNumberFormat="1" applyFill="1" applyBorder="1" applyAlignment="1">
      <alignment vertical="center"/>
    </xf>
    <xf numFmtId="166" fontId="0" fillId="0" borderId="0" xfId="0" applyNumberFormat="1" applyBorder="1" applyAlignment="1">
      <alignment vertical="center"/>
    </xf>
    <xf numFmtId="4" fontId="21" fillId="0" borderId="0" xfId="2" applyNumberFormat="1" applyFont="1" applyBorder="1" applyAlignment="1">
      <alignment vertical="center"/>
    </xf>
    <xf numFmtId="2" fontId="0" fillId="0" borderId="0" xfId="0" applyNumberFormat="1" applyBorder="1" applyAlignment="1">
      <alignment vertical="center"/>
    </xf>
    <xf numFmtId="166" fontId="21" fillId="7" borderId="13" xfId="10" applyNumberFormat="1" applyFont="1" applyFill="1" applyBorder="1" applyAlignment="1">
      <alignment vertical="center"/>
    </xf>
    <xf numFmtId="166" fontId="21" fillId="7" borderId="15" xfId="10" applyNumberFormat="1" applyFont="1" applyFill="1" applyBorder="1" applyAlignment="1">
      <alignment vertical="center"/>
    </xf>
    <xf numFmtId="166" fontId="21" fillId="7" borderId="15" xfId="2" applyNumberFormat="1" applyFont="1" applyFill="1" applyBorder="1" applyAlignment="1">
      <alignment vertical="center"/>
    </xf>
    <xf numFmtId="166" fontId="21" fillId="7" borderId="17" xfId="2" applyNumberFormat="1" applyFont="1" applyFill="1" applyBorder="1" applyAlignment="1">
      <alignment vertical="center"/>
    </xf>
    <xf numFmtId="0" fontId="25" fillId="0" borderId="0" xfId="0" applyFont="1" applyBorder="1" applyAlignment="1">
      <alignment vertical="center" wrapText="1"/>
    </xf>
    <xf numFmtId="43" fontId="21" fillId="0" borderId="0" xfId="2" applyFont="1" applyBorder="1" applyAlignment="1">
      <alignment vertical="center" wrapText="1"/>
    </xf>
    <xf numFmtId="166" fontId="21" fillId="8" borderId="13" xfId="2" applyNumberFormat="1" applyFont="1" applyFill="1" applyBorder="1" applyAlignment="1">
      <alignment vertical="center"/>
    </xf>
    <xf numFmtId="44" fontId="21" fillId="7" borderId="17" xfId="10" applyFont="1" applyFill="1" applyBorder="1" applyAlignment="1">
      <alignment vertical="center"/>
    </xf>
    <xf numFmtId="166" fontId="21" fillId="8" borderId="17" xfId="10" applyNumberFormat="1" applyFont="1" applyFill="1" applyBorder="1" applyAlignment="1">
      <alignment vertical="center"/>
    </xf>
    <xf numFmtId="44" fontId="21" fillId="7" borderId="13" xfId="10" applyFont="1" applyFill="1" applyBorder="1" applyAlignment="1">
      <alignment vertical="center"/>
    </xf>
    <xf numFmtId="7" fontId="21" fillId="7" borderId="17" xfId="2" applyNumberFormat="1" applyFont="1" applyFill="1" applyBorder="1" applyAlignment="1">
      <alignment vertical="center"/>
    </xf>
    <xf numFmtId="4" fontId="21" fillId="8" borderId="13" xfId="10" applyNumberFormat="1" applyFont="1" applyFill="1" applyBorder="1" applyAlignment="1">
      <alignment vertical="center"/>
    </xf>
    <xf numFmtId="166" fontId="0" fillId="8" borderId="13" xfId="0" applyNumberFormat="1" applyFill="1" applyBorder="1" applyAlignment="1">
      <alignment vertical="center"/>
    </xf>
    <xf numFmtId="44" fontId="21" fillId="7" borderId="15" xfId="10" applyFont="1" applyFill="1" applyBorder="1" applyAlignment="1">
      <alignment vertical="center"/>
    </xf>
    <xf numFmtId="4" fontId="21" fillId="8" borderId="15" xfId="2" applyNumberFormat="1" applyFont="1" applyFill="1" applyBorder="1" applyAlignment="1">
      <alignment vertical="center"/>
    </xf>
    <xf numFmtId="166" fontId="21" fillId="7" borderId="13" xfId="2" applyNumberFormat="1" applyFont="1" applyFill="1" applyBorder="1" applyAlignment="1">
      <alignment vertical="center"/>
    </xf>
    <xf numFmtId="0" fontId="0" fillId="0" borderId="35" xfId="0" applyBorder="1" applyAlignment="1">
      <alignment vertical="center" wrapText="1"/>
    </xf>
    <xf numFmtId="166" fontId="21" fillId="7" borderId="35" xfId="10" applyNumberFormat="1" applyFont="1" applyFill="1" applyBorder="1" applyAlignment="1">
      <alignment vertical="center"/>
    </xf>
    <xf numFmtId="0" fontId="0" fillId="7" borderId="35" xfId="0" applyFill="1" applyBorder="1" applyAlignment="1">
      <alignment vertical="center"/>
    </xf>
    <xf numFmtId="166" fontId="0" fillId="7" borderId="35" xfId="0" applyNumberFormat="1" applyFill="1" applyBorder="1" applyAlignment="1">
      <alignment vertical="center"/>
    </xf>
    <xf numFmtId="166" fontId="21" fillId="8" borderId="35" xfId="10" applyNumberFormat="1" applyFont="1" applyFill="1" applyBorder="1" applyAlignment="1">
      <alignment vertical="center"/>
    </xf>
    <xf numFmtId="0" fontId="0" fillId="8" borderId="35" xfId="0" applyFill="1" applyBorder="1" applyAlignment="1">
      <alignment vertical="center"/>
    </xf>
    <xf numFmtId="166" fontId="0" fillId="8" borderId="39" xfId="0" applyNumberFormat="1" applyFill="1" applyBorder="1" applyAlignment="1">
      <alignment vertical="center"/>
    </xf>
    <xf numFmtId="0" fontId="0" fillId="0" borderId="106" xfId="0" applyBorder="1" applyAlignment="1">
      <alignment vertical="center" wrapText="1"/>
    </xf>
    <xf numFmtId="166" fontId="21" fillId="7" borderId="106" xfId="10" applyNumberFormat="1" applyFont="1" applyFill="1" applyBorder="1" applyAlignment="1">
      <alignment vertical="center"/>
    </xf>
    <xf numFmtId="0" fontId="0" fillId="7" borderId="106" xfId="0" applyFill="1" applyBorder="1" applyAlignment="1">
      <alignment vertical="center"/>
    </xf>
    <xf numFmtId="166" fontId="0" fillId="7" borderId="106" xfId="0" applyNumberFormat="1" applyFill="1" applyBorder="1" applyAlignment="1">
      <alignment vertical="center"/>
    </xf>
    <xf numFmtId="166" fontId="21" fillId="8" borderId="106" xfId="10" applyNumberFormat="1" applyFont="1" applyFill="1" applyBorder="1" applyAlignment="1">
      <alignment vertical="center"/>
    </xf>
    <xf numFmtId="0" fontId="0" fillId="8" borderId="106" xfId="0" applyFill="1" applyBorder="1" applyAlignment="1">
      <alignment vertical="center"/>
    </xf>
    <xf numFmtId="166" fontId="0" fillId="8" borderId="108" xfId="0" applyNumberFormat="1" applyFill="1" applyBorder="1" applyAlignment="1">
      <alignment vertical="center"/>
    </xf>
    <xf numFmtId="10" fontId="0" fillId="7" borderId="17" xfId="0" applyNumberFormat="1" applyFill="1" applyBorder="1" applyAlignment="1">
      <alignment vertical="center"/>
    </xf>
    <xf numFmtId="43" fontId="21" fillId="0" borderId="0" xfId="2"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4" fontId="21" fillId="0" borderId="0" xfId="2" applyNumberFormat="1" applyFont="1" applyFill="1" applyBorder="1" applyAlignment="1">
      <alignment vertical="center"/>
    </xf>
    <xf numFmtId="0" fontId="0" fillId="0" borderId="27" xfId="0" applyBorder="1" applyAlignment="1">
      <alignment vertical="center" wrapText="1"/>
    </xf>
    <xf numFmtId="0" fontId="0" fillId="7" borderId="27" xfId="0" applyFill="1" applyBorder="1" applyAlignment="1">
      <alignment vertical="center"/>
    </xf>
    <xf numFmtId="166" fontId="0" fillId="7" borderId="27" xfId="0" applyNumberFormat="1" applyFill="1" applyBorder="1" applyAlignment="1">
      <alignment vertical="center"/>
    </xf>
    <xf numFmtId="0" fontId="0" fillId="8" borderId="27" xfId="0" applyFill="1" applyBorder="1" applyAlignment="1">
      <alignment vertical="center"/>
    </xf>
    <xf numFmtId="166" fontId="0" fillId="8" borderId="33" xfId="0" applyNumberFormat="1" applyFill="1" applyBorder="1" applyAlignment="1">
      <alignment vertical="center"/>
    </xf>
    <xf numFmtId="0" fontId="27" fillId="0" borderId="0" xfId="0" applyFont="1" applyFill="1" applyBorder="1" applyAlignment="1">
      <alignment vertical="center"/>
    </xf>
    <xf numFmtId="4" fontId="0" fillId="0" borderId="0" xfId="0" applyNumberFormat="1" applyFont="1" applyBorder="1" applyAlignment="1">
      <alignment vertical="center"/>
    </xf>
    <xf numFmtId="0" fontId="0" fillId="0" borderId="0" xfId="0" applyAlignment="1">
      <alignment vertical="center" wrapText="1"/>
    </xf>
    <xf numFmtId="4" fontId="0" fillId="0" borderId="0" xfId="0" applyNumberFormat="1" applyFont="1" applyAlignment="1">
      <alignment vertical="center"/>
    </xf>
    <xf numFmtId="0" fontId="0" fillId="0" borderId="0" xfId="0" applyFont="1" applyAlignment="1">
      <alignment vertical="center"/>
    </xf>
    <xf numFmtId="2" fontId="0" fillId="0" borderId="0" xfId="0" applyNumberFormat="1" applyFont="1" applyAlignment="1">
      <alignment vertical="center"/>
    </xf>
    <xf numFmtId="4" fontId="0" fillId="0" borderId="0" xfId="0" applyNumberFormat="1" applyAlignment="1">
      <alignment vertical="center"/>
    </xf>
    <xf numFmtId="4" fontId="21" fillId="7" borderId="27" xfId="10" applyNumberFormat="1" applyFont="1" applyFill="1" applyBorder="1" applyAlignment="1">
      <alignment vertical="center"/>
    </xf>
    <xf numFmtId="4" fontId="21" fillId="8" borderId="27" xfId="10" applyNumberFormat="1" applyFont="1" applyFill="1" applyBorder="1" applyAlignment="1">
      <alignment vertical="center"/>
    </xf>
    <xf numFmtId="4" fontId="21" fillId="8" borderId="13" xfId="2" applyNumberFormat="1" applyFont="1" applyFill="1" applyBorder="1" applyAlignment="1">
      <alignment vertical="center"/>
    </xf>
    <xf numFmtId="166" fontId="21" fillId="7" borderId="36" xfId="10" applyNumberFormat="1" applyFont="1" applyFill="1" applyBorder="1" applyAlignment="1">
      <alignment vertical="center"/>
    </xf>
    <xf numFmtId="166" fontId="0" fillId="7" borderId="37" xfId="0" applyNumberFormat="1" applyFill="1" applyBorder="1" applyAlignment="1">
      <alignment vertical="center"/>
    </xf>
    <xf numFmtId="4" fontId="21" fillId="8" borderId="38" xfId="10" applyNumberFormat="1" applyFont="1" applyFill="1" applyBorder="1" applyAlignment="1">
      <alignment vertical="center"/>
    </xf>
    <xf numFmtId="43" fontId="21" fillId="0" borderId="0" xfId="2" applyFont="1" applyAlignment="1">
      <alignment vertical="center"/>
    </xf>
    <xf numFmtId="0" fontId="32" fillId="0" borderId="0" xfId="0" applyFont="1" applyAlignment="1">
      <alignment vertical="center"/>
    </xf>
    <xf numFmtId="43" fontId="24" fillId="0" borderId="0" xfId="2" applyFont="1" applyAlignment="1">
      <alignment vertical="center"/>
    </xf>
    <xf numFmtId="0" fontId="24" fillId="0" borderId="0" xfId="0" applyFont="1" applyAlignment="1">
      <alignment vertical="center"/>
    </xf>
    <xf numFmtId="43" fontId="0" fillId="0" borderId="0" xfId="0" applyNumberFormat="1" applyAlignment="1">
      <alignment vertical="center"/>
    </xf>
    <xf numFmtId="43" fontId="24" fillId="0" borderId="0" xfId="0" applyNumberFormat="1" applyFont="1" applyAlignment="1">
      <alignment vertical="center"/>
    </xf>
    <xf numFmtId="0" fontId="0" fillId="13" borderId="15" xfId="0" applyFill="1" applyBorder="1" applyAlignment="1">
      <alignment vertical="center" wrapText="1"/>
    </xf>
    <xf numFmtId="0" fontId="25" fillId="13" borderId="17" xfId="0" applyFont="1" applyFill="1" applyBorder="1" applyAlignment="1">
      <alignment vertical="center" wrapText="1"/>
    </xf>
    <xf numFmtId="0" fontId="0" fillId="13" borderId="17" xfId="0" applyFill="1" applyBorder="1" applyAlignment="1">
      <alignment vertical="center" wrapText="1"/>
    </xf>
    <xf numFmtId="0" fontId="0" fillId="13" borderId="15" xfId="0" applyFill="1" applyBorder="1" applyAlignment="1">
      <alignment horizontal="center" vertical="center"/>
    </xf>
    <xf numFmtId="0" fontId="0" fillId="13" borderId="15" xfId="0" applyFill="1" applyBorder="1" applyAlignment="1">
      <alignment horizontal="left" vertical="center" wrapText="1"/>
    </xf>
    <xf numFmtId="0" fontId="0" fillId="13" borderId="17" xfId="0" applyFill="1" applyBorder="1" applyAlignment="1">
      <alignment horizontal="center" vertical="center"/>
    </xf>
    <xf numFmtId="0" fontId="0" fillId="13" borderId="13" xfId="0" applyFill="1" applyBorder="1" applyAlignment="1">
      <alignment horizontal="center" vertical="center"/>
    </xf>
    <xf numFmtId="0" fontId="0" fillId="13" borderId="13" xfId="0" applyFill="1" applyBorder="1" applyAlignment="1">
      <alignment vertical="center"/>
    </xf>
    <xf numFmtId="0" fontId="0" fillId="13" borderId="13" xfId="0" applyFill="1" applyBorder="1" applyAlignment="1">
      <alignment vertical="center" wrapText="1"/>
    </xf>
    <xf numFmtId="0" fontId="0" fillId="13" borderId="27" xfId="0" applyFill="1" applyBorder="1" applyAlignment="1">
      <alignment horizontal="center" vertical="center"/>
    </xf>
    <xf numFmtId="0" fontId="0" fillId="13" borderId="27" xfId="0" applyFill="1" applyBorder="1" applyAlignment="1">
      <alignment vertical="center" wrapText="1"/>
    </xf>
    <xf numFmtId="0" fontId="0" fillId="7" borderId="110" xfId="0" applyFill="1" applyBorder="1" applyAlignment="1">
      <alignment vertical="center"/>
    </xf>
    <xf numFmtId="166" fontId="1" fillId="8" borderId="15" xfId="2" applyNumberFormat="1" applyFont="1" applyFill="1" applyBorder="1" applyAlignment="1">
      <alignment vertical="center"/>
    </xf>
    <xf numFmtId="2" fontId="1" fillId="7" borderId="15" xfId="2" applyNumberFormat="1" applyFont="1" applyFill="1" applyBorder="1" applyAlignment="1">
      <alignment vertical="center"/>
    </xf>
    <xf numFmtId="43" fontId="21" fillId="13" borderId="17" xfId="2" applyFont="1" applyFill="1" applyBorder="1" applyAlignment="1">
      <alignment vertical="center"/>
    </xf>
    <xf numFmtId="0" fontId="0" fillId="13" borderId="17" xfId="0" applyFont="1" applyFill="1" applyBorder="1" applyAlignment="1">
      <alignment vertical="center"/>
    </xf>
    <xf numFmtId="0" fontId="0" fillId="13" borderId="18" xfId="0" applyNumberFormat="1" applyFont="1" applyFill="1" applyBorder="1" applyAlignment="1">
      <alignment vertical="center"/>
    </xf>
    <xf numFmtId="2" fontId="0" fillId="13" borderId="32" xfId="0" applyNumberFormat="1" applyFont="1" applyFill="1" applyBorder="1" applyAlignment="1">
      <alignment vertical="center"/>
    </xf>
    <xf numFmtId="2" fontId="0" fillId="13" borderId="17" xfId="0" applyNumberFormat="1" applyFont="1" applyFill="1" applyBorder="1" applyAlignment="1">
      <alignment vertical="center"/>
    </xf>
    <xf numFmtId="0" fontId="0" fillId="13" borderId="17" xfId="0" applyNumberFormat="1" applyFont="1" applyFill="1" applyBorder="1" applyAlignment="1">
      <alignment horizontal="center" vertical="center"/>
    </xf>
    <xf numFmtId="2" fontId="21" fillId="13" borderId="17" xfId="2" applyNumberFormat="1" applyFont="1" applyFill="1" applyBorder="1" applyAlignment="1">
      <alignment vertical="center"/>
    </xf>
    <xf numFmtId="2" fontId="0" fillId="13" borderId="17" xfId="0" applyNumberFormat="1" applyFill="1" applyBorder="1" applyAlignment="1">
      <alignment vertical="center"/>
    </xf>
    <xf numFmtId="166" fontId="21" fillId="13" borderId="17" xfId="2" applyNumberFormat="1" applyFont="1" applyFill="1" applyBorder="1" applyAlignment="1">
      <alignment vertical="center"/>
    </xf>
    <xf numFmtId="0" fontId="0" fillId="13" borderId="17" xfId="0" applyFill="1" applyBorder="1" applyAlignment="1">
      <alignment vertical="center"/>
    </xf>
    <xf numFmtId="166" fontId="0" fillId="13" borderId="18" xfId="0" applyNumberFormat="1" applyFill="1" applyBorder="1" applyAlignment="1">
      <alignment vertical="center"/>
    </xf>
    <xf numFmtId="44" fontId="21" fillId="13" borderId="15" xfId="10" applyFont="1" applyFill="1" applyBorder="1" applyAlignment="1">
      <alignment vertical="center"/>
    </xf>
    <xf numFmtId="0" fontId="0" fillId="13" borderId="15" xfId="0" applyFont="1" applyFill="1" applyBorder="1" applyAlignment="1">
      <alignment vertical="center"/>
    </xf>
    <xf numFmtId="44" fontId="0" fillId="13" borderId="16" xfId="10" applyFont="1" applyFill="1" applyBorder="1" applyAlignment="1">
      <alignment vertical="center"/>
    </xf>
    <xf numFmtId="44" fontId="21" fillId="13" borderId="2" xfId="10" applyFont="1" applyFill="1" applyBorder="1" applyAlignment="1">
      <alignment vertical="center"/>
    </xf>
    <xf numFmtId="44" fontId="0" fillId="13" borderId="15" xfId="0" applyNumberFormat="1" applyFont="1" applyFill="1" applyBorder="1" applyAlignment="1">
      <alignment vertical="center"/>
    </xf>
    <xf numFmtId="166" fontId="0" fillId="13" borderId="15" xfId="0" applyNumberFormat="1" applyFont="1" applyFill="1" applyBorder="1" applyAlignment="1">
      <alignment horizontal="center" vertical="center"/>
    </xf>
    <xf numFmtId="7" fontId="21" fillId="13" borderId="15" xfId="2" applyNumberFormat="1" applyFont="1" applyFill="1" applyBorder="1" applyAlignment="1">
      <alignment vertical="center"/>
    </xf>
    <xf numFmtId="0" fontId="0" fillId="13" borderId="15" xfId="0" applyFill="1" applyBorder="1" applyAlignment="1">
      <alignment vertical="center"/>
    </xf>
    <xf numFmtId="166" fontId="0" fillId="13" borderId="15" xfId="0" applyNumberFormat="1" applyFill="1" applyBorder="1" applyAlignment="1">
      <alignment vertical="center"/>
    </xf>
    <xf numFmtId="4" fontId="21" fillId="13" borderId="15" xfId="2" applyNumberFormat="1" applyFont="1" applyFill="1" applyBorder="1" applyAlignment="1">
      <alignment vertical="center"/>
    </xf>
    <xf numFmtId="44" fontId="21" fillId="13" borderId="17" xfId="10" applyFont="1" applyFill="1" applyBorder="1" applyAlignment="1">
      <alignment vertical="center"/>
    </xf>
    <xf numFmtId="44" fontId="0" fillId="13" borderId="18" xfId="10" applyFont="1" applyFill="1" applyBorder="1" applyAlignment="1">
      <alignment vertical="center"/>
    </xf>
    <xf numFmtId="44" fontId="21" fillId="13" borderId="32" xfId="10" applyFont="1" applyFill="1" applyBorder="1" applyAlignment="1">
      <alignment vertical="center"/>
    </xf>
    <xf numFmtId="44" fontId="0" fillId="13" borderId="17" xfId="0" applyNumberFormat="1" applyFont="1" applyFill="1" applyBorder="1" applyAlignment="1">
      <alignment vertical="center"/>
    </xf>
    <xf numFmtId="166" fontId="0" fillId="13" borderId="17" xfId="0" applyNumberFormat="1" applyFont="1" applyFill="1" applyBorder="1" applyAlignment="1">
      <alignment horizontal="center" vertical="center"/>
    </xf>
    <xf numFmtId="7" fontId="21" fillId="13" borderId="17" xfId="2" applyNumberFormat="1" applyFont="1" applyFill="1" applyBorder="1" applyAlignment="1">
      <alignment vertical="center"/>
    </xf>
    <xf numFmtId="166" fontId="0" fillId="13" borderId="17" xfId="0" applyNumberFormat="1" applyFill="1" applyBorder="1" applyAlignment="1">
      <alignment vertical="center"/>
    </xf>
    <xf numFmtId="4" fontId="21" fillId="13" borderId="17" xfId="2" applyNumberFormat="1" applyFont="1" applyFill="1" applyBorder="1" applyAlignment="1">
      <alignment vertical="center"/>
    </xf>
    <xf numFmtId="166" fontId="21" fillId="13" borderId="15" xfId="10" applyNumberFormat="1" applyFont="1" applyFill="1" applyBorder="1" applyAlignment="1">
      <alignment vertical="center"/>
    </xf>
    <xf numFmtId="166" fontId="0" fillId="13" borderId="16" xfId="0" applyNumberFormat="1" applyFill="1" applyBorder="1" applyAlignment="1">
      <alignment vertical="center"/>
    </xf>
    <xf numFmtId="44" fontId="21" fillId="13" borderId="13" xfId="10" applyFont="1" applyFill="1" applyBorder="1" applyAlignment="1">
      <alignment vertical="center"/>
    </xf>
    <xf numFmtId="0" fontId="0" fillId="13" borderId="13" xfId="0" applyFont="1" applyFill="1" applyBorder="1" applyAlignment="1">
      <alignment vertical="center"/>
    </xf>
    <xf numFmtId="44" fontId="0" fillId="13" borderId="14" xfId="10" applyFont="1" applyFill="1" applyBorder="1" applyAlignment="1">
      <alignment vertical="center"/>
    </xf>
    <xf numFmtId="44" fontId="21" fillId="13" borderId="112" xfId="10" applyFont="1" applyFill="1" applyBorder="1" applyAlignment="1">
      <alignment vertical="center"/>
    </xf>
    <xf numFmtId="44" fontId="0" fillId="13" borderId="13" xfId="0" applyNumberFormat="1" applyFont="1" applyFill="1" applyBorder="1" applyAlignment="1">
      <alignment vertical="center"/>
    </xf>
    <xf numFmtId="166" fontId="0" fillId="13" borderId="13" xfId="0" applyNumberFormat="1" applyFont="1" applyFill="1" applyBorder="1" applyAlignment="1">
      <alignment horizontal="center" vertical="center"/>
    </xf>
    <xf numFmtId="166" fontId="21" fillId="13" borderId="13" xfId="2" applyNumberFormat="1" applyFont="1" applyFill="1" applyBorder="1" applyAlignment="1">
      <alignment vertical="center"/>
    </xf>
    <xf numFmtId="166" fontId="0" fillId="13" borderId="13" xfId="0" applyNumberFormat="1" applyFill="1" applyBorder="1" applyAlignment="1">
      <alignment vertical="center"/>
    </xf>
    <xf numFmtId="166" fontId="0" fillId="13" borderId="14" xfId="0" applyNumberFormat="1" applyFill="1" applyBorder="1" applyAlignment="1">
      <alignment vertical="center"/>
    </xf>
    <xf numFmtId="166" fontId="21" fillId="13" borderId="15" xfId="2" applyNumberFormat="1" applyFont="1" applyFill="1" applyBorder="1" applyAlignment="1">
      <alignment vertical="center"/>
    </xf>
    <xf numFmtId="166" fontId="21" fillId="13" borderId="2" xfId="2" applyNumberFormat="1" applyFont="1" applyFill="1" applyBorder="1" applyAlignment="1">
      <alignment vertical="center"/>
    </xf>
    <xf numFmtId="166" fontId="0" fillId="13" borderId="15" xfId="0" applyNumberFormat="1" applyFont="1" applyFill="1" applyBorder="1" applyAlignment="1">
      <alignment vertical="center"/>
    </xf>
    <xf numFmtId="2" fontId="0" fillId="13" borderId="15" xfId="0" applyNumberFormat="1" applyFont="1" applyFill="1" applyBorder="1" applyAlignment="1">
      <alignment vertical="center"/>
    </xf>
    <xf numFmtId="166" fontId="21" fillId="13" borderId="2" xfId="10" applyNumberFormat="1" applyFont="1" applyFill="1" applyBorder="1" applyAlignment="1">
      <alignment vertical="center"/>
    </xf>
    <xf numFmtId="44" fontId="0" fillId="13" borderId="15" xfId="10" applyFont="1" applyFill="1" applyBorder="1" applyAlignment="1">
      <alignment vertical="center"/>
    </xf>
    <xf numFmtId="166" fontId="21" fillId="13" borderId="27" xfId="2" applyNumberFormat="1" applyFont="1" applyFill="1" applyBorder="1" applyAlignment="1">
      <alignment vertical="center"/>
    </xf>
    <xf numFmtId="0" fontId="0" fillId="13" borderId="27" xfId="0" applyFont="1" applyFill="1" applyBorder="1" applyAlignment="1">
      <alignment vertical="center"/>
    </xf>
    <xf numFmtId="166" fontId="0" fillId="13" borderId="33" xfId="0" applyNumberFormat="1" applyFont="1" applyFill="1" applyBorder="1" applyAlignment="1">
      <alignment vertical="center"/>
    </xf>
    <xf numFmtId="166" fontId="0" fillId="13" borderId="113" xfId="0" applyNumberFormat="1" applyFont="1" applyFill="1" applyBorder="1" applyAlignment="1">
      <alignment vertical="center"/>
    </xf>
    <xf numFmtId="166" fontId="0" fillId="13" borderId="27" xfId="0" applyNumberFormat="1" applyFont="1" applyFill="1" applyBorder="1" applyAlignment="1">
      <alignment vertical="center"/>
    </xf>
    <xf numFmtId="166" fontId="0" fillId="13" borderId="27" xfId="0" applyNumberFormat="1" applyFont="1" applyFill="1" applyBorder="1" applyAlignment="1">
      <alignment horizontal="center" vertical="center"/>
    </xf>
    <xf numFmtId="0" fontId="0" fillId="13" borderId="27" xfId="0" applyFill="1" applyBorder="1" applyAlignment="1">
      <alignment vertical="center"/>
    </xf>
    <xf numFmtId="166" fontId="0" fillId="13" borderId="27" xfId="0" applyNumberFormat="1" applyFill="1" applyBorder="1" applyAlignment="1">
      <alignment vertical="center"/>
    </xf>
    <xf numFmtId="166" fontId="0" fillId="13" borderId="33" xfId="0" applyNumberFormat="1" applyFill="1" applyBorder="1" applyAlignment="1">
      <alignment vertical="center"/>
    </xf>
    <xf numFmtId="166" fontId="21" fillId="13" borderId="17" xfId="10" applyNumberFormat="1" applyFont="1" applyFill="1" applyBorder="1" applyAlignment="1">
      <alignment vertical="center"/>
    </xf>
    <xf numFmtId="166" fontId="0" fillId="13" borderId="17" xfId="0" applyNumberFormat="1" applyFont="1" applyFill="1" applyBorder="1" applyAlignment="1">
      <alignment vertical="center"/>
    </xf>
    <xf numFmtId="166" fontId="0" fillId="13" borderId="18" xfId="0" applyNumberFormat="1" applyFont="1" applyFill="1" applyBorder="1" applyAlignment="1">
      <alignment vertical="center"/>
    </xf>
    <xf numFmtId="166" fontId="21" fillId="13" borderId="32" xfId="10" applyNumberFormat="1" applyFont="1" applyFill="1" applyBorder="1" applyAlignment="1">
      <alignment vertical="center"/>
    </xf>
    <xf numFmtId="44" fontId="0" fillId="13" borderId="17" xfId="10" applyFont="1" applyFill="1" applyBorder="1" applyAlignment="1">
      <alignment vertical="center"/>
    </xf>
    <xf numFmtId="4" fontId="21" fillId="13" borderId="27" xfId="2" applyNumberFormat="1" applyFont="1" applyFill="1" applyBorder="1" applyAlignment="1">
      <alignment vertical="center"/>
    </xf>
    <xf numFmtId="2" fontId="0" fillId="13" borderId="114" xfId="0" applyNumberFormat="1" applyFont="1" applyFill="1" applyBorder="1" applyAlignment="1">
      <alignment vertical="center"/>
    </xf>
    <xf numFmtId="4" fontId="0" fillId="13" borderId="26" xfId="0" applyNumberFormat="1" applyFont="1" applyFill="1" applyBorder="1" applyAlignment="1">
      <alignment vertical="center"/>
    </xf>
    <xf numFmtId="2" fontId="0" fillId="13" borderId="27" xfId="0" applyNumberFormat="1" applyFont="1" applyFill="1" applyBorder="1" applyAlignment="1">
      <alignment vertical="center"/>
    </xf>
    <xf numFmtId="4" fontId="0" fillId="13" borderId="27" xfId="0" applyNumberFormat="1" applyFont="1" applyFill="1" applyBorder="1" applyAlignment="1">
      <alignment vertical="center"/>
    </xf>
    <xf numFmtId="168" fontId="21" fillId="7" borderId="15" xfId="2" applyNumberFormat="1" applyFont="1" applyFill="1" applyBorder="1" applyAlignment="1">
      <alignment vertical="center"/>
    </xf>
    <xf numFmtId="7" fontId="21" fillId="13" borderId="13" xfId="2" applyNumberFormat="1" applyFont="1" applyFill="1" applyBorder="1" applyAlignment="1">
      <alignment vertical="center"/>
    </xf>
    <xf numFmtId="44" fontId="0" fillId="7" borderId="15" xfId="10" applyFont="1" applyFill="1" applyBorder="1" applyAlignment="1">
      <alignment vertical="center"/>
    </xf>
    <xf numFmtId="4" fontId="0" fillId="7" borderId="15" xfId="0" applyNumberFormat="1" applyFill="1" applyBorder="1" applyAlignment="1">
      <alignment vertical="center"/>
    </xf>
    <xf numFmtId="44" fontId="0" fillId="8" borderId="15" xfId="10" applyFont="1" applyFill="1" applyBorder="1" applyAlignment="1">
      <alignment vertical="center"/>
    </xf>
    <xf numFmtId="44" fontId="1" fillId="7" borderId="15" xfId="10" applyFont="1" applyFill="1" applyBorder="1" applyAlignment="1">
      <alignment vertical="center"/>
    </xf>
    <xf numFmtId="166" fontId="1" fillId="8" borderId="15" xfId="10" applyNumberFormat="1" applyFont="1" applyFill="1" applyBorder="1" applyAlignment="1">
      <alignment vertical="center"/>
    </xf>
    <xf numFmtId="4" fontId="1" fillId="8" borderId="15" xfId="10" applyNumberFormat="1" applyFont="1" applyFill="1" applyBorder="1" applyAlignment="1">
      <alignment vertical="center"/>
    </xf>
    <xf numFmtId="3" fontId="0" fillId="7" borderId="15" xfId="0" applyNumberFormat="1" applyFill="1" applyBorder="1" applyAlignment="1">
      <alignment vertical="center"/>
    </xf>
    <xf numFmtId="1" fontId="0" fillId="8" borderId="15" xfId="0" applyNumberFormat="1" applyFill="1" applyBorder="1" applyAlignment="1">
      <alignment vertical="center"/>
    </xf>
    <xf numFmtId="167" fontId="21" fillId="7" borderId="15" xfId="10" applyNumberFormat="1" applyFont="1" applyFill="1" applyBorder="1" applyAlignment="1">
      <alignment vertical="center"/>
    </xf>
    <xf numFmtId="4" fontId="1" fillId="7" borderId="17" xfId="2" applyNumberFormat="1" applyFont="1" applyFill="1" applyBorder="1" applyAlignment="1">
      <alignment vertical="center"/>
    </xf>
    <xf numFmtId="166" fontId="1" fillId="8" borderId="17" xfId="2" applyNumberFormat="1" applyFont="1" applyFill="1" applyBorder="1" applyAlignment="1">
      <alignment vertical="center"/>
    </xf>
    <xf numFmtId="44" fontId="21" fillId="8" borderId="15" xfId="10" applyFont="1" applyFill="1" applyBorder="1" applyAlignment="1">
      <alignment vertical="center"/>
    </xf>
    <xf numFmtId="4" fontId="0" fillId="8" borderId="16" xfId="0" applyNumberFormat="1" applyFill="1" applyBorder="1" applyAlignment="1">
      <alignment vertical="center"/>
    </xf>
    <xf numFmtId="0" fontId="0" fillId="0" borderId="0" xfId="0" applyBorder="1" applyAlignment="1">
      <alignment horizontal="right" vertical="center"/>
    </xf>
    <xf numFmtId="0" fontId="0" fillId="8" borderId="116" xfId="0" applyFill="1" applyBorder="1" applyAlignment="1">
      <alignment vertical="center"/>
    </xf>
    <xf numFmtId="0" fontId="34" fillId="8" borderId="26" xfId="0" applyFont="1" applyFill="1" applyBorder="1" applyAlignment="1">
      <alignment horizontal="center" vertical="center"/>
    </xf>
    <xf numFmtId="0" fontId="34" fillId="8" borderId="27" xfId="0" applyFont="1" applyFill="1" applyBorder="1" applyAlignment="1">
      <alignment horizontal="center" vertical="center"/>
    </xf>
    <xf numFmtId="0" fontId="34" fillId="8" borderId="33" xfId="0" applyFont="1" applyFill="1" applyBorder="1" applyAlignment="1">
      <alignment horizontal="center" vertical="center" wrapText="1"/>
    </xf>
    <xf numFmtId="0" fontId="9" fillId="0" borderId="99" xfId="8" applyFont="1" applyBorder="1" applyAlignment="1" applyProtection="1">
      <alignment vertical="top" wrapText="1"/>
      <protection locked="0"/>
    </xf>
    <xf numFmtId="0" fontId="9" fillId="0" borderId="0" xfId="8" applyFont="1" applyBorder="1" applyAlignment="1" applyProtection="1">
      <alignment vertical="top" wrapText="1"/>
      <protection locked="0"/>
    </xf>
    <xf numFmtId="0" fontId="9" fillId="0" borderId="102" xfId="8" applyFont="1" applyBorder="1" applyAlignment="1" applyProtection="1">
      <alignment vertical="top" wrapText="1"/>
      <protection locked="0"/>
    </xf>
    <xf numFmtId="0" fontId="9" fillId="0" borderId="100" xfId="8" applyFont="1" applyBorder="1" applyAlignment="1" applyProtection="1">
      <alignment vertical="top" wrapText="1"/>
      <protection locked="0"/>
    </xf>
    <xf numFmtId="0" fontId="9" fillId="0" borderId="107" xfId="8" applyFont="1" applyBorder="1" applyAlignment="1" applyProtection="1">
      <alignment vertical="top" wrapText="1"/>
      <protection locked="0"/>
    </xf>
    <xf numFmtId="0" fontId="9" fillId="0" borderId="103" xfId="8" applyFont="1" applyBorder="1" applyAlignment="1" applyProtection="1">
      <alignment vertical="top" wrapText="1"/>
      <protection locked="0"/>
    </xf>
    <xf numFmtId="0" fontId="31" fillId="0" borderId="0" xfId="8" applyFont="1" applyAlignment="1" applyProtection="1">
      <alignment horizontal="center" vertical="center"/>
      <protection locked="0"/>
    </xf>
    <xf numFmtId="0" fontId="11" fillId="0" borderId="0" xfId="8" applyFont="1" applyAlignment="1" applyProtection="1">
      <alignment horizontal="center" vertical="center"/>
      <protection locked="0"/>
    </xf>
    <xf numFmtId="0" fontId="7" fillId="0" borderId="0" xfId="8" applyFont="1" applyAlignment="1" applyProtection="1">
      <alignment horizontal="center" vertical="center"/>
      <protection locked="0"/>
    </xf>
    <xf numFmtId="0" fontId="3" fillId="0" borderId="15" xfId="7" applyFont="1" applyFill="1" applyBorder="1" applyAlignment="1" applyProtection="1">
      <alignment horizontal="center" vertical="center"/>
      <protection locked="0"/>
    </xf>
    <xf numFmtId="166" fontId="9" fillId="3" borderId="2" xfId="7" applyNumberFormat="1" applyFont="1" applyFill="1" applyBorder="1" applyAlignment="1" applyProtection="1">
      <alignment vertical="center"/>
      <protection locked="0"/>
    </xf>
    <xf numFmtId="0" fontId="7" fillId="0" borderId="29" xfId="7" applyFont="1" applyBorder="1" applyAlignment="1">
      <alignment horizontal="center"/>
    </xf>
    <xf numFmtId="0" fontId="8" fillId="0" borderId="40" xfId="7" applyFont="1" applyBorder="1" applyAlignment="1">
      <alignment horizontal="center"/>
    </xf>
    <xf numFmtId="0" fontId="34" fillId="14" borderId="29" xfId="0" applyFont="1" applyFill="1" applyBorder="1" applyAlignment="1">
      <alignment horizontal="center" vertical="center"/>
    </xf>
    <xf numFmtId="0" fontId="34" fillId="14" borderId="40" xfId="0" applyFont="1" applyFill="1" applyBorder="1" applyAlignment="1">
      <alignment horizontal="center" vertical="center" wrapText="1"/>
    </xf>
    <xf numFmtId="0" fontId="34" fillId="14" borderId="104" xfId="0" applyFont="1" applyFill="1" applyBorder="1" applyAlignment="1">
      <alignment horizontal="center" vertical="center"/>
    </xf>
    <xf numFmtId="0" fontId="34" fillId="14" borderId="29" xfId="0" applyFont="1" applyFill="1" applyBorder="1" applyAlignment="1">
      <alignment horizontal="center" vertical="center" wrapText="1"/>
    </xf>
    <xf numFmtId="44" fontId="21" fillId="14" borderId="13" xfId="10" applyFont="1" applyFill="1" applyBorder="1" applyAlignment="1">
      <alignment vertical="center"/>
    </xf>
    <xf numFmtId="0" fontId="0" fillId="14" borderId="13" xfId="0" applyFont="1" applyFill="1" applyBorder="1" applyAlignment="1">
      <alignment vertical="center"/>
    </xf>
    <xf numFmtId="44" fontId="0" fillId="14" borderId="14" xfId="10" applyFont="1" applyFill="1" applyBorder="1" applyAlignment="1">
      <alignment vertical="center"/>
    </xf>
    <xf numFmtId="44" fontId="0" fillId="14" borderId="112" xfId="10" applyFont="1" applyFill="1" applyBorder="1" applyAlignment="1">
      <alignment vertical="center"/>
    </xf>
    <xf numFmtId="166" fontId="0" fillId="14" borderId="13" xfId="0" applyNumberFormat="1" applyFont="1" applyFill="1" applyBorder="1" applyAlignment="1">
      <alignment vertical="center"/>
    </xf>
    <xf numFmtId="166" fontId="0" fillId="14" borderId="13" xfId="0" applyNumberFormat="1" applyFont="1" applyFill="1" applyBorder="1" applyAlignment="1">
      <alignment horizontal="center" vertical="center"/>
    </xf>
    <xf numFmtId="44" fontId="21" fillId="14" borderId="15" xfId="10" applyFont="1" applyFill="1" applyBorder="1" applyAlignment="1">
      <alignment vertical="center"/>
    </xf>
    <xf numFmtId="0" fontId="0" fillId="14" borderId="15" xfId="0" applyFont="1" applyFill="1" applyBorder="1" applyAlignment="1">
      <alignment vertical="center"/>
    </xf>
    <xf numFmtId="44" fontId="0" fillId="14" borderId="16" xfId="10" applyFont="1" applyFill="1" applyBorder="1" applyAlignment="1">
      <alignment vertical="center"/>
    </xf>
    <xf numFmtId="44" fontId="0" fillId="14" borderId="2" xfId="10" applyFont="1" applyFill="1" applyBorder="1" applyAlignment="1">
      <alignment vertical="center"/>
    </xf>
    <xf numFmtId="166" fontId="0" fillId="14" borderId="15" xfId="0" applyNumberFormat="1" applyFont="1" applyFill="1" applyBorder="1" applyAlignment="1">
      <alignment vertical="center"/>
    </xf>
    <xf numFmtId="166" fontId="0" fillId="14" borderId="15" xfId="0" applyNumberFormat="1" applyFont="1" applyFill="1" applyBorder="1" applyAlignment="1">
      <alignment horizontal="center" vertical="center"/>
    </xf>
    <xf numFmtId="166" fontId="21" fillId="14" borderId="15" xfId="10" applyNumberFormat="1" applyFont="1" applyFill="1" applyBorder="1" applyAlignment="1">
      <alignment vertical="center"/>
    </xf>
    <xf numFmtId="167" fontId="0" fillId="14" borderId="16" xfId="10" applyNumberFormat="1" applyFont="1" applyFill="1" applyBorder="1" applyAlignment="1">
      <alignment vertical="center"/>
    </xf>
    <xf numFmtId="166" fontId="21" fillId="14" borderId="2" xfId="10" applyNumberFormat="1" applyFont="1" applyFill="1" applyBorder="1" applyAlignment="1">
      <alignment vertical="center"/>
    </xf>
    <xf numFmtId="4" fontId="0" fillId="14" borderId="15" xfId="0" applyNumberFormat="1" applyFont="1" applyFill="1" applyBorder="1" applyAlignment="1">
      <alignment horizontal="center" vertical="center"/>
    </xf>
    <xf numFmtId="44" fontId="21" fillId="14" borderId="2" xfId="10" applyFont="1" applyFill="1" applyBorder="1" applyAlignment="1">
      <alignment vertical="center"/>
    </xf>
    <xf numFmtId="44" fontId="0" fillId="14" borderId="15" xfId="10" applyFont="1" applyFill="1" applyBorder="1" applyAlignment="1">
      <alignment vertical="center"/>
    </xf>
    <xf numFmtId="10" fontId="0" fillId="14" borderId="16" xfId="0" applyNumberFormat="1" applyFont="1" applyFill="1" applyBorder="1" applyAlignment="1">
      <alignment vertical="center"/>
    </xf>
    <xf numFmtId="10" fontId="0" fillId="14" borderId="15" xfId="0" applyNumberFormat="1" applyFont="1" applyFill="1" applyBorder="1" applyAlignment="1">
      <alignment vertical="center"/>
    </xf>
    <xf numFmtId="10" fontId="0" fillId="14" borderId="15" xfId="0" applyNumberFormat="1" applyFont="1" applyFill="1" applyBorder="1" applyAlignment="1">
      <alignment horizontal="center" vertical="center"/>
    </xf>
    <xf numFmtId="44" fontId="1" fillId="14" borderId="17" xfId="10" applyFont="1" applyFill="1" applyBorder="1" applyAlignment="1">
      <alignment vertical="center"/>
    </xf>
    <xf numFmtId="0" fontId="0" fillId="14" borderId="17" xfId="0" applyFont="1" applyFill="1" applyBorder="1" applyAlignment="1">
      <alignment vertical="center"/>
    </xf>
    <xf numFmtId="44" fontId="0" fillId="14" borderId="18" xfId="10" applyFont="1" applyFill="1" applyBorder="1" applyAlignment="1">
      <alignment vertical="center"/>
    </xf>
    <xf numFmtId="44" fontId="1" fillId="14" borderId="32" xfId="10" applyFont="1" applyFill="1" applyBorder="1" applyAlignment="1">
      <alignment vertical="center"/>
    </xf>
    <xf numFmtId="44" fontId="0" fillId="14" borderId="17" xfId="0" applyNumberFormat="1" applyFont="1" applyFill="1" applyBorder="1" applyAlignment="1">
      <alignment vertical="center"/>
    </xf>
    <xf numFmtId="7" fontId="0" fillId="14" borderId="17" xfId="10" applyNumberFormat="1" applyFont="1" applyFill="1" applyBorder="1" applyAlignment="1">
      <alignment horizontal="center" vertical="center"/>
    </xf>
    <xf numFmtId="43" fontId="1" fillId="14" borderId="15" xfId="2" applyFont="1" applyFill="1" applyBorder="1" applyAlignment="1">
      <alignment vertical="center" wrapText="1"/>
    </xf>
    <xf numFmtId="1" fontId="0" fillId="14" borderId="16" xfId="0" applyNumberFormat="1" applyFont="1" applyFill="1" applyBorder="1" applyAlignment="1">
      <alignment vertical="center"/>
    </xf>
    <xf numFmtId="2" fontId="0" fillId="14" borderId="2" xfId="0" applyNumberFormat="1" applyFont="1" applyFill="1" applyBorder="1" applyAlignment="1">
      <alignment vertical="center"/>
    </xf>
    <xf numFmtId="2" fontId="0" fillId="14" borderId="15" xfId="0" applyNumberFormat="1" applyFont="1" applyFill="1" applyBorder="1" applyAlignment="1">
      <alignment vertical="center"/>
    </xf>
    <xf numFmtId="0" fontId="21" fillId="14" borderId="15" xfId="10" applyNumberFormat="1" applyFont="1" applyFill="1" applyBorder="1" applyAlignment="1">
      <alignment vertical="center"/>
    </xf>
    <xf numFmtId="44" fontId="0" fillId="14" borderId="15" xfId="0" applyNumberFormat="1" applyFont="1" applyFill="1" applyBorder="1" applyAlignment="1">
      <alignment vertical="center"/>
    </xf>
    <xf numFmtId="44" fontId="21" fillId="14" borderId="112" xfId="10" applyFont="1" applyFill="1" applyBorder="1" applyAlignment="1">
      <alignment vertical="center"/>
    </xf>
    <xf numFmtId="44" fontId="0" fillId="14" borderId="13" xfId="0" applyNumberFormat="1" applyFont="1" applyFill="1" applyBorder="1" applyAlignment="1">
      <alignment vertical="center"/>
    </xf>
    <xf numFmtId="44" fontId="21" fillId="14" borderId="17" xfId="10" applyFont="1" applyFill="1" applyBorder="1" applyAlignment="1">
      <alignment vertical="center"/>
    </xf>
    <xf numFmtId="44" fontId="21" fillId="14" borderId="32" xfId="10" applyFont="1" applyFill="1" applyBorder="1" applyAlignment="1">
      <alignment vertical="center"/>
    </xf>
    <xf numFmtId="166" fontId="0" fillId="14" borderId="17" xfId="0" applyNumberFormat="1" applyFont="1" applyFill="1" applyBorder="1" applyAlignment="1">
      <alignment horizontal="center" vertical="center"/>
    </xf>
    <xf numFmtId="44" fontId="1" fillId="14" borderId="15" xfId="10" applyFont="1" applyFill="1" applyBorder="1" applyAlignment="1">
      <alignment vertical="center"/>
    </xf>
    <xf numFmtId="0" fontId="0" fillId="14" borderId="16" xfId="0" applyFont="1" applyFill="1" applyBorder="1" applyAlignment="1">
      <alignment vertical="center"/>
    </xf>
    <xf numFmtId="167" fontId="0" fillId="14" borderId="2" xfId="10" applyNumberFormat="1" applyFont="1" applyFill="1" applyBorder="1" applyAlignment="1">
      <alignment vertical="center"/>
    </xf>
    <xf numFmtId="167" fontId="0" fillId="14" borderId="15" xfId="10" applyNumberFormat="1" applyFont="1" applyFill="1" applyBorder="1" applyAlignment="1">
      <alignment vertical="center"/>
    </xf>
    <xf numFmtId="1" fontId="0" fillId="14" borderId="15" xfId="0" applyNumberFormat="1" applyFont="1" applyFill="1" applyBorder="1" applyAlignment="1">
      <alignment vertical="center"/>
    </xf>
    <xf numFmtId="0" fontId="0" fillId="14" borderId="15" xfId="0" applyNumberFormat="1" applyFont="1" applyFill="1" applyBorder="1" applyAlignment="1">
      <alignment horizontal="center" vertical="center"/>
    </xf>
    <xf numFmtId="2" fontId="21" fillId="14" borderId="15" xfId="2" applyNumberFormat="1" applyFont="1" applyFill="1" applyBorder="1" applyAlignment="1">
      <alignment vertical="center"/>
    </xf>
    <xf numFmtId="44" fontId="21" fillId="14" borderId="35" xfId="10" applyFont="1" applyFill="1" applyBorder="1" applyAlignment="1">
      <alignment vertical="center"/>
    </xf>
    <xf numFmtId="0" fontId="0" fillId="14" borderId="35" xfId="0" applyFont="1" applyFill="1" applyBorder="1" applyAlignment="1">
      <alignment vertical="center"/>
    </xf>
    <xf numFmtId="44" fontId="0" fillId="14" borderId="39" xfId="10" applyFont="1" applyFill="1" applyBorder="1" applyAlignment="1">
      <alignment vertical="center"/>
    </xf>
    <xf numFmtId="44" fontId="21" fillId="14" borderId="36" xfId="10" applyFont="1" applyFill="1" applyBorder="1" applyAlignment="1">
      <alignment vertical="center"/>
    </xf>
    <xf numFmtId="44" fontId="0" fillId="14" borderId="35" xfId="0" applyNumberFormat="1" applyFont="1" applyFill="1" applyBorder="1" applyAlignment="1">
      <alignment vertical="center"/>
    </xf>
    <xf numFmtId="166" fontId="0" fillId="14" borderId="35" xfId="0" applyNumberFormat="1" applyFont="1" applyFill="1" applyBorder="1" applyAlignment="1">
      <alignment horizontal="center" vertical="center"/>
    </xf>
    <xf numFmtId="166" fontId="21" fillId="14" borderId="106" xfId="10" applyNumberFormat="1" applyFont="1" applyFill="1" applyBorder="1" applyAlignment="1">
      <alignment vertical="center"/>
    </xf>
    <xf numFmtId="0" fontId="0" fillId="14" borderId="106" xfId="0" applyFont="1" applyFill="1" applyBorder="1" applyAlignment="1">
      <alignment vertical="center"/>
    </xf>
    <xf numFmtId="44" fontId="0" fillId="14" borderId="108" xfId="10" applyFont="1" applyFill="1" applyBorder="1" applyAlignment="1">
      <alignment vertical="center"/>
    </xf>
    <xf numFmtId="166" fontId="21" fillId="14" borderId="103" xfId="10" applyNumberFormat="1" applyFont="1" applyFill="1" applyBorder="1" applyAlignment="1">
      <alignment vertical="center"/>
    </xf>
    <xf numFmtId="166" fontId="0" fillId="14" borderId="106" xfId="0" applyNumberFormat="1" applyFont="1" applyFill="1" applyBorder="1" applyAlignment="1">
      <alignment vertical="center"/>
    </xf>
    <xf numFmtId="166" fontId="0" fillId="14" borderId="106" xfId="0" applyNumberFormat="1" applyFont="1" applyFill="1" applyBorder="1" applyAlignment="1">
      <alignment horizontal="center" vertical="center"/>
    </xf>
    <xf numFmtId="166" fontId="21" fillId="14" borderId="15" xfId="2" applyNumberFormat="1" applyFont="1" applyFill="1" applyBorder="1" applyAlignment="1">
      <alignment vertical="center"/>
    </xf>
    <xf numFmtId="166" fontId="21" fillId="14" borderId="2" xfId="2" applyNumberFormat="1" applyFont="1" applyFill="1" applyBorder="1" applyAlignment="1">
      <alignment vertical="center"/>
    </xf>
    <xf numFmtId="166" fontId="21" fillId="14" borderId="17" xfId="2" applyNumberFormat="1" applyFont="1" applyFill="1" applyBorder="1" applyAlignment="1">
      <alignment vertical="center"/>
    </xf>
    <xf numFmtId="166" fontId="0" fillId="14" borderId="17" xfId="0" applyNumberFormat="1" applyFont="1" applyFill="1" applyBorder="1" applyAlignment="1">
      <alignment vertical="center"/>
    </xf>
    <xf numFmtId="10" fontId="0" fillId="14" borderId="18" xfId="10" applyNumberFormat="1" applyFont="1" applyFill="1" applyBorder="1" applyAlignment="1">
      <alignment vertical="center"/>
    </xf>
    <xf numFmtId="166" fontId="0" fillId="14" borderId="32" xfId="0" applyNumberFormat="1" applyFont="1" applyFill="1" applyBorder="1" applyAlignment="1">
      <alignment vertical="center"/>
    </xf>
    <xf numFmtId="10" fontId="0" fillId="14" borderId="17" xfId="10" applyNumberFormat="1" applyFont="1" applyFill="1" applyBorder="1" applyAlignment="1">
      <alignment vertical="center"/>
    </xf>
    <xf numFmtId="10" fontId="0" fillId="14" borderId="17" xfId="10" applyNumberFormat="1" applyFont="1" applyFill="1" applyBorder="1" applyAlignment="1">
      <alignment horizontal="center" vertical="center"/>
    </xf>
    <xf numFmtId="166" fontId="21" fillId="14" borderId="13" xfId="10" applyNumberFormat="1" applyFont="1" applyFill="1" applyBorder="1" applyAlignment="1">
      <alignment vertical="center"/>
    </xf>
    <xf numFmtId="166" fontId="21" fillId="14" borderId="112" xfId="10" applyNumberFormat="1" applyFont="1" applyFill="1" applyBorder="1" applyAlignment="1">
      <alignment vertical="center"/>
    </xf>
    <xf numFmtId="44" fontId="0" fillId="14" borderId="13" xfId="10" applyFont="1" applyFill="1" applyBorder="1" applyAlignment="1">
      <alignment vertical="center"/>
    </xf>
    <xf numFmtId="4" fontId="21" fillId="14" borderId="27" xfId="10" applyNumberFormat="1" applyFont="1" applyFill="1" applyBorder="1" applyAlignment="1">
      <alignment vertical="center"/>
    </xf>
    <xf numFmtId="0" fontId="0" fillId="14" borderId="27" xfId="0" applyFont="1" applyFill="1" applyBorder="1" applyAlignment="1">
      <alignment vertical="center"/>
    </xf>
    <xf numFmtId="2" fontId="0" fillId="14" borderId="114" xfId="10" applyNumberFormat="1" applyFont="1" applyFill="1" applyBorder="1" applyAlignment="1">
      <alignment vertical="center"/>
    </xf>
    <xf numFmtId="4" fontId="0" fillId="14" borderId="26" xfId="10" applyNumberFormat="1" applyFont="1" applyFill="1" applyBorder="1" applyAlignment="1">
      <alignment vertical="center"/>
    </xf>
    <xf numFmtId="166" fontId="0" fillId="14" borderId="27" xfId="10" applyNumberFormat="1" applyFont="1" applyFill="1" applyBorder="1" applyAlignment="1">
      <alignment vertical="center"/>
    </xf>
    <xf numFmtId="166" fontId="0" fillId="14" borderId="27" xfId="0" applyNumberFormat="1" applyFont="1" applyFill="1" applyBorder="1" applyAlignment="1">
      <alignment horizontal="center" vertical="center"/>
    </xf>
    <xf numFmtId="4" fontId="21" fillId="14" borderId="13" xfId="2" applyNumberFormat="1" applyFont="1" applyFill="1" applyBorder="1" applyAlignment="1">
      <alignment vertical="center"/>
    </xf>
    <xf numFmtId="2" fontId="0" fillId="14" borderId="14" xfId="0" applyNumberFormat="1" applyFont="1" applyFill="1" applyBorder="1" applyAlignment="1">
      <alignment vertical="center"/>
    </xf>
    <xf numFmtId="4" fontId="0" fillId="14" borderId="112" xfId="0" applyNumberFormat="1" applyFont="1" applyFill="1" applyBorder="1" applyAlignment="1">
      <alignment vertical="center"/>
    </xf>
    <xf numFmtId="4" fontId="21" fillId="14" borderId="35" xfId="10" applyNumberFormat="1" applyFont="1" applyFill="1" applyBorder="1" applyAlignment="1">
      <alignment vertical="center"/>
    </xf>
    <xf numFmtId="2" fontId="0" fillId="14" borderId="39" xfId="10" applyNumberFormat="1" applyFont="1" applyFill="1" applyBorder="1" applyAlignment="1">
      <alignment vertical="center"/>
    </xf>
    <xf numFmtId="4" fontId="0" fillId="14" borderId="36" xfId="10" applyNumberFormat="1" applyFont="1" applyFill="1" applyBorder="1" applyAlignment="1">
      <alignment vertical="center"/>
    </xf>
    <xf numFmtId="166" fontId="0" fillId="14" borderId="35" xfId="10" applyNumberFormat="1" applyFont="1" applyFill="1" applyBorder="1" applyAlignment="1">
      <alignment vertical="center"/>
    </xf>
    <xf numFmtId="0" fontId="32" fillId="14" borderId="110" xfId="0" applyFont="1" applyFill="1" applyBorder="1" applyAlignment="1">
      <alignment vertical="center"/>
    </xf>
    <xf numFmtId="0" fontId="1" fillId="14" borderId="15" xfId="10" applyNumberFormat="1" applyFont="1" applyFill="1" applyBorder="1" applyAlignment="1">
      <alignment vertical="center"/>
    </xf>
    <xf numFmtId="0" fontId="6" fillId="0" borderId="15" xfId="8" applyFont="1" applyBorder="1" applyAlignment="1" applyProtection="1">
      <alignment horizontal="center" vertical="center"/>
      <protection locked="0"/>
    </xf>
    <xf numFmtId="3" fontId="0" fillId="14" borderId="15" xfId="0" applyNumberFormat="1" applyFont="1" applyFill="1" applyBorder="1" applyAlignment="1">
      <alignment horizontal="center" vertical="center"/>
    </xf>
    <xf numFmtId="44" fontId="0" fillId="14" borderId="15" xfId="0" applyNumberFormat="1" applyFont="1" applyFill="1" applyBorder="1" applyAlignment="1">
      <alignment vertical="center"/>
    </xf>
    <xf numFmtId="3" fontId="10" fillId="3" borderId="56" xfId="7" applyNumberFormat="1" applyFont="1" applyFill="1" applyBorder="1" applyAlignment="1" applyProtection="1">
      <alignment horizontal="center" vertical="center" wrapText="1"/>
      <protection locked="0"/>
    </xf>
    <xf numFmtId="3" fontId="10" fillId="3" borderId="96" xfId="7" applyNumberFormat="1" applyFont="1" applyFill="1" applyBorder="1" applyAlignment="1" applyProtection="1">
      <alignment horizontal="center" vertical="center" wrapText="1"/>
      <protection locked="0"/>
    </xf>
    <xf numFmtId="3" fontId="10" fillId="3" borderId="122" xfId="7" applyNumberFormat="1" applyFont="1" applyFill="1" applyBorder="1" applyAlignment="1" applyProtection="1">
      <alignment horizontal="center" vertical="center" wrapText="1"/>
      <protection locked="0"/>
    </xf>
    <xf numFmtId="3" fontId="10" fillId="3" borderId="123" xfId="7" applyNumberFormat="1" applyFont="1" applyFill="1" applyBorder="1" applyAlignment="1" applyProtection="1">
      <alignment horizontal="center" vertical="center" wrapText="1"/>
      <protection locked="0"/>
    </xf>
    <xf numFmtId="3" fontId="10" fillId="3" borderId="83" xfId="7" applyNumberFormat="1" applyFont="1" applyFill="1" applyBorder="1" applyAlignment="1" applyProtection="1">
      <alignment horizontal="center" vertical="center" wrapText="1"/>
      <protection locked="0"/>
    </xf>
    <xf numFmtId="3" fontId="10" fillId="3" borderId="95" xfId="7" applyNumberFormat="1" applyFont="1" applyFill="1" applyBorder="1" applyAlignment="1" applyProtection="1">
      <alignment horizontal="center" vertical="center" wrapText="1"/>
      <protection locked="0"/>
    </xf>
    <xf numFmtId="3" fontId="10" fillId="3" borderId="85" xfId="7" applyNumberFormat="1" applyFont="1" applyFill="1" applyBorder="1" applyAlignment="1" applyProtection="1">
      <alignment horizontal="center" vertical="center" wrapText="1"/>
      <protection locked="0"/>
    </xf>
    <xf numFmtId="3" fontId="10" fillId="3" borderId="86" xfId="7" applyNumberFormat="1" applyFont="1" applyFill="1" applyBorder="1" applyAlignment="1" applyProtection="1">
      <alignment horizontal="center" vertical="center" wrapText="1"/>
      <protection locked="0"/>
    </xf>
    <xf numFmtId="0" fontId="6" fillId="0" borderId="49" xfId="7" applyFont="1" applyBorder="1" applyAlignment="1">
      <alignment horizontal="center"/>
    </xf>
    <xf numFmtId="0" fontId="6" fillId="0" borderId="50" xfId="7" applyFont="1" applyBorder="1" applyAlignment="1">
      <alignment horizontal="center"/>
    </xf>
    <xf numFmtId="0" fontId="7" fillId="0" borderId="49" xfId="7" applyFont="1" applyBorder="1" applyAlignment="1">
      <alignment horizontal="center" vertical="center" wrapText="1"/>
    </xf>
    <xf numFmtId="0" fontId="7" fillId="0" borderId="50" xfId="7" applyFont="1" applyBorder="1" applyAlignment="1">
      <alignment horizontal="center" vertical="center" wrapText="1"/>
    </xf>
    <xf numFmtId="0" fontId="7" fillId="0" borderId="51" xfId="7" applyFont="1" applyBorder="1" applyAlignment="1">
      <alignment horizontal="center" vertical="center" wrapText="1"/>
    </xf>
    <xf numFmtId="0" fontId="7" fillId="3" borderId="49" xfId="7" applyFont="1" applyFill="1" applyBorder="1" applyAlignment="1">
      <alignment horizontal="center"/>
    </xf>
    <xf numFmtId="0" fontId="6" fillId="3" borderId="50" xfId="7" applyFont="1" applyFill="1" applyBorder="1" applyAlignment="1">
      <alignment horizontal="center"/>
    </xf>
    <xf numFmtId="0" fontId="6" fillId="3" borderId="51" xfId="7" applyFont="1" applyFill="1" applyBorder="1" applyAlignment="1">
      <alignment horizontal="center"/>
    </xf>
    <xf numFmtId="0" fontId="7" fillId="2" borderId="52" xfId="7" applyFont="1" applyFill="1" applyBorder="1" applyAlignment="1">
      <alignment horizontal="left"/>
    </xf>
    <xf numFmtId="0" fontId="7" fillId="2" borderId="53" xfId="7" applyFont="1" applyFill="1" applyBorder="1" applyAlignment="1">
      <alignment horizontal="left"/>
    </xf>
    <xf numFmtId="0" fontId="9" fillId="2" borderId="53" xfId="7" applyFont="1" applyFill="1" applyBorder="1" applyAlignment="1">
      <alignment horizontal="center" vertical="center"/>
    </xf>
    <xf numFmtId="0" fontId="9" fillId="2" borderId="53" xfId="7" applyFont="1" applyFill="1" applyBorder="1" applyAlignment="1">
      <alignment horizontal="center" vertical="center" wrapText="1"/>
    </xf>
    <xf numFmtId="0" fontId="9" fillId="2" borderId="54" xfId="7" applyFont="1" applyFill="1" applyBorder="1" applyAlignment="1">
      <alignment horizontal="center" vertical="center" wrapText="1"/>
    </xf>
    <xf numFmtId="0" fontId="6" fillId="0" borderId="55" xfId="7" applyFont="1" applyFill="1" applyBorder="1" applyAlignment="1">
      <alignment horizontal="left"/>
    </xf>
    <xf numFmtId="0" fontId="6" fillId="0" borderId="46" xfId="7" applyFont="1" applyFill="1" applyBorder="1" applyAlignment="1">
      <alignment horizontal="left"/>
    </xf>
    <xf numFmtId="4" fontId="11" fillId="3" borderId="46" xfId="7" applyNumberFormat="1" applyFont="1" applyFill="1" applyBorder="1" applyAlignment="1" applyProtection="1">
      <alignment horizontal="center" vertical="center" wrapText="1"/>
      <protection locked="0"/>
    </xf>
    <xf numFmtId="4" fontId="11" fillId="3" borderId="47" xfId="7" applyNumberFormat="1" applyFont="1" applyFill="1" applyBorder="1" applyAlignment="1" applyProtection="1">
      <alignment horizontal="center" vertical="center" wrapText="1"/>
      <protection locked="0"/>
    </xf>
    <xf numFmtId="0" fontId="11" fillId="2" borderId="58" xfId="7" applyFont="1" applyFill="1" applyBorder="1" applyAlignment="1" applyProtection="1">
      <alignment horizontal="left" vertical="center" wrapText="1"/>
      <protection locked="0"/>
    </xf>
    <xf numFmtId="0" fontId="11" fillId="2" borderId="10" xfId="7" applyFont="1" applyFill="1" applyBorder="1" applyAlignment="1" applyProtection="1">
      <alignment horizontal="left" vertical="center" wrapText="1"/>
      <protection locked="0"/>
    </xf>
    <xf numFmtId="4" fontId="11" fillId="9" borderId="59" xfId="7" applyNumberFormat="1" applyFont="1" applyFill="1" applyBorder="1" applyAlignment="1" applyProtection="1">
      <alignment horizontal="center" vertical="center" wrapText="1"/>
    </xf>
    <xf numFmtId="4" fontId="10" fillId="0" borderId="56" xfId="7" applyNumberFormat="1" applyFont="1" applyBorder="1" applyAlignment="1" applyProtection="1">
      <alignment horizontal="center" vertical="center" wrapText="1"/>
      <protection locked="0"/>
    </xf>
    <xf numFmtId="4" fontId="10" fillId="0" borderId="57" xfId="7" applyNumberFormat="1" applyFont="1" applyBorder="1" applyAlignment="1" applyProtection="1">
      <alignment horizontal="center" vertical="center" wrapText="1"/>
      <protection locked="0"/>
    </xf>
    <xf numFmtId="4" fontId="11" fillId="9" borderId="60" xfId="7" applyNumberFormat="1" applyFont="1" applyFill="1" applyBorder="1" applyAlignment="1" applyProtection="1">
      <alignment horizontal="center" vertical="center" wrapText="1"/>
    </xf>
    <xf numFmtId="0" fontId="10" fillId="0" borderId="45"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46" xfId="7" applyNumberFormat="1" applyFont="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0"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4" fontId="11" fillId="2" borderId="59" xfId="7" applyNumberFormat="1" applyFont="1" applyFill="1" applyBorder="1" applyAlignment="1" applyProtection="1">
      <alignment horizontal="center" vertical="center" wrapText="1"/>
    </xf>
    <xf numFmtId="4" fontId="11" fillId="2" borderId="60" xfId="7" applyNumberFormat="1" applyFont="1" applyFill="1" applyBorder="1" applyAlignment="1" applyProtection="1">
      <alignment horizontal="center" vertical="center" wrapText="1"/>
    </xf>
    <xf numFmtId="10" fontId="11" fillId="3" borderId="46" xfId="7" applyNumberFormat="1" applyFont="1" applyFill="1" applyBorder="1" applyAlignment="1" applyProtection="1">
      <alignment horizontal="center" vertical="center" wrapText="1"/>
      <protection locked="0"/>
    </xf>
    <xf numFmtId="10" fontId="11" fillId="3" borderId="47"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4" fontId="10" fillId="0" borderId="111" xfId="7" applyNumberFormat="1" applyFont="1" applyBorder="1" applyAlignment="1" applyProtection="1">
      <alignment horizontal="center" vertical="center" wrapText="1"/>
      <protection locked="0"/>
    </xf>
    <xf numFmtId="4" fontId="10" fillId="0" borderId="71" xfId="7" applyNumberFormat="1" applyFont="1" applyBorder="1" applyAlignment="1" applyProtection="1">
      <alignment horizontal="center" vertical="center" wrapText="1"/>
      <protection locked="0"/>
    </xf>
    <xf numFmtId="10" fontId="11" fillId="3" borderId="59" xfId="7" applyNumberFormat="1" applyFont="1" applyFill="1" applyBorder="1" applyAlignment="1" applyProtection="1">
      <alignment horizontal="center" vertical="center" wrapText="1"/>
      <protection locked="0"/>
    </xf>
    <xf numFmtId="10" fontId="11" fillId="3" borderId="60" xfId="7" applyNumberFormat="1" applyFont="1" applyFill="1" applyBorder="1" applyAlignment="1" applyProtection="1">
      <alignment horizontal="center" vertical="center" wrapText="1"/>
      <protection locked="0"/>
    </xf>
    <xf numFmtId="0" fontId="6" fillId="0" borderId="61" xfId="7" applyFont="1" applyFill="1" applyBorder="1" applyAlignment="1">
      <alignment horizontal="left"/>
    </xf>
    <xf numFmtId="0" fontId="6" fillId="0" borderId="59" xfId="7" applyFont="1" applyFill="1" applyBorder="1" applyAlignment="1">
      <alignment horizontal="left"/>
    </xf>
    <xf numFmtId="4" fontId="10" fillId="0" borderId="59" xfId="7" applyNumberFormat="1" applyFont="1" applyBorder="1" applyAlignment="1" applyProtection="1">
      <alignment horizontal="center" vertical="center" wrapText="1"/>
      <protection locked="0"/>
    </xf>
    <xf numFmtId="166" fontId="11" fillId="3" borderId="46" xfId="7" applyNumberFormat="1" applyFont="1" applyFill="1" applyBorder="1" applyAlignment="1" applyProtection="1">
      <alignment horizontal="center" vertical="center" wrapText="1"/>
      <protection locked="0"/>
    </xf>
    <xf numFmtId="166" fontId="11" fillId="3" borderId="47" xfId="7" applyNumberFormat="1" applyFont="1" applyFill="1" applyBorder="1" applyAlignment="1" applyProtection="1">
      <alignment horizontal="center" vertical="center" wrapText="1"/>
      <protection locked="0"/>
    </xf>
    <xf numFmtId="166" fontId="11" fillId="3" borderId="59" xfId="7" applyNumberFormat="1" applyFont="1" applyFill="1" applyBorder="1" applyAlignment="1" applyProtection="1">
      <alignment horizontal="center" vertical="center" wrapText="1"/>
      <protection locked="0"/>
    </xf>
    <xf numFmtId="166" fontId="11" fillId="3" borderId="60" xfId="7" applyNumberFormat="1" applyFont="1" applyFill="1" applyBorder="1" applyAlignment="1" applyProtection="1">
      <alignment horizontal="center" vertical="center" wrapText="1"/>
      <protection locked="0"/>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0" xfId="7" applyFont="1" applyFill="1" applyBorder="1" applyAlignment="1">
      <alignment horizontal="center"/>
    </xf>
    <xf numFmtId="0" fontId="6" fillId="0" borderId="65"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2" xfId="7" applyFont="1" applyBorder="1" applyAlignment="1" applyProtection="1">
      <alignment horizontal="center" vertical="center"/>
      <protection hidden="1"/>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4" xfId="7" applyFont="1" applyBorder="1" applyAlignment="1" applyProtection="1">
      <alignment horizontal="center" vertical="center"/>
      <protection hidden="1"/>
    </xf>
    <xf numFmtId="166" fontId="15" fillId="0" borderId="62" xfId="7" applyNumberFormat="1" applyFont="1" applyFill="1" applyBorder="1" applyAlignment="1" applyProtection="1">
      <alignment horizontal="center" vertical="center"/>
    </xf>
    <xf numFmtId="166" fontId="15" fillId="0" borderId="69" xfId="7" applyNumberFormat="1" applyFont="1" applyFill="1" applyBorder="1" applyAlignment="1" applyProtection="1">
      <alignment horizontal="center" vertical="center"/>
    </xf>
    <xf numFmtId="166" fontId="15" fillId="0" borderId="57" xfId="7" applyNumberFormat="1" applyFont="1" applyFill="1" applyBorder="1" applyAlignment="1" applyProtection="1">
      <alignment horizontal="center" vertical="center"/>
    </xf>
    <xf numFmtId="166" fontId="15" fillId="0" borderId="46" xfId="7" applyNumberFormat="1" applyFont="1" applyFill="1" applyBorder="1" applyAlignment="1" applyProtection="1">
      <alignment horizontal="center" vertical="center"/>
    </xf>
    <xf numFmtId="0" fontId="7" fillId="3" borderId="48"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7" fontId="16" fillId="3" borderId="62" xfId="7" applyNumberFormat="1" applyFont="1" applyFill="1" applyBorder="1" applyAlignment="1" applyProtection="1">
      <alignment horizontal="center" vertical="center"/>
    </xf>
    <xf numFmtId="7" fontId="16" fillId="3" borderId="63" xfId="7" applyNumberFormat="1" applyFont="1" applyFill="1" applyBorder="1" applyAlignment="1" applyProtection="1">
      <alignment horizontal="center" vertical="center"/>
    </xf>
    <xf numFmtId="7" fontId="16" fillId="3" borderId="57" xfId="7" applyNumberFormat="1" applyFont="1" applyFill="1" applyBorder="1" applyAlignment="1" applyProtection="1">
      <alignment horizontal="center" vertical="center"/>
    </xf>
    <xf numFmtId="7" fontId="16" fillId="3" borderId="47"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4" xfId="7" applyFont="1" applyBorder="1" applyAlignment="1" applyProtection="1">
      <alignment horizontal="center" vertical="center"/>
      <protection hidden="1"/>
    </xf>
    <xf numFmtId="0" fontId="9" fillId="2" borderId="54" xfId="7" applyFont="1" applyFill="1" applyBorder="1" applyAlignment="1">
      <alignment horizontal="center" vertical="center"/>
    </xf>
    <xf numFmtId="0" fontId="11" fillId="0" borderId="66" xfId="7" applyFont="1" applyBorder="1" applyAlignment="1" applyProtection="1">
      <alignment horizontal="center" vertical="center"/>
      <protection hidden="1"/>
    </xf>
    <xf numFmtId="0" fontId="11" fillId="0" borderId="67"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0" fontId="15" fillId="0" borderId="46" xfId="7" applyNumberFormat="1" applyFont="1" applyFill="1" applyBorder="1" applyAlignment="1" applyProtection="1">
      <alignment horizontal="center" vertical="center"/>
    </xf>
    <xf numFmtId="10" fontId="16" fillId="3" borderId="46" xfId="7" applyNumberFormat="1" applyFont="1" applyFill="1" applyBorder="1" applyAlignment="1" applyProtection="1">
      <alignment horizontal="center" vertical="center"/>
    </xf>
    <xf numFmtId="10" fontId="16" fillId="3" borderId="47" xfId="7" applyNumberFormat="1" applyFont="1" applyFill="1" applyBorder="1" applyAlignment="1" applyProtection="1">
      <alignment horizontal="center" vertical="center"/>
    </xf>
    <xf numFmtId="7" fontId="15" fillId="0" borderId="62" xfId="7" applyNumberFormat="1" applyFont="1" applyFill="1" applyBorder="1" applyAlignment="1" applyProtection="1">
      <alignment horizontal="center" vertical="center"/>
    </xf>
    <xf numFmtId="7" fontId="15" fillId="0" borderId="69" xfId="7" applyNumberFormat="1" applyFont="1" applyFill="1" applyBorder="1" applyAlignment="1" applyProtection="1">
      <alignment horizontal="center" vertical="center"/>
    </xf>
    <xf numFmtId="7" fontId="15" fillId="0" borderId="57" xfId="7" applyNumberFormat="1" applyFont="1" applyFill="1" applyBorder="1" applyAlignment="1" applyProtection="1">
      <alignment horizontal="center" vertical="center"/>
    </xf>
    <xf numFmtId="7" fontId="15" fillId="0" borderId="46" xfId="7" applyNumberFormat="1" applyFont="1" applyFill="1" applyBorder="1" applyAlignment="1" applyProtection="1">
      <alignment horizontal="center" vertical="center"/>
    </xf>
    <xf numFmtId="1" fontId="15" fillId="0" borderId="46" xfId="7" applyNumberFormat="1" applyFont="1" applyFill="1" applyBorder="1" applyAlignment="1" applyProtection="1">
      <alignment horizontal="center" vertical="center"/>
    </xf>
    <xf numFmtId="1" fontId="16" fillId="3" borderId="62" xfId="7" applyNumberFormat="1" applyFont="1" applyFill="1" applyBorder="1" applyAlignment="1" applyProtection="1">
      <alignment horizontal="center" vertical="center"/>
    </xf>
    <xf numFmtId="1" fontId="16" fillId="3" borderId="63" xfId="7" applyNumberFormat="1" applyFont="1" applyFill="1" applyBorder="1" applyAlignment="1" applyProtection="1">
      <alignment horizontal="center" vertical="center"/>
    </xf>
    <xf numFmtId="1" fontId="16" fillId="3" borderId="57" xfId="7" applyNumberFormat="1" applyFont="1" applyFill="1" applyBorder="1" applyAlignment="1" applyProtection="1">
      <alignment horizontal="center" vertical="center"/>
    </xf>
    <xf numFmtId="1" fontId="16" fillId="3" borderId="47"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0" fontId="16" fillId="3" borderId="57" xfId="7" applyNumberFormat="1" applyFont="1" applyFill="1" applyBorder="1" applyAlignment="1" applyProtection="1">
      <alignment horizontal="center" vertical="center"/>
    </xf>
    <xf numFmtId="10" fontId="15" fillId="0" borderId="59" xfId="7" applyNumberFormat="1" applyFont="1" applyFill="1" applyBorder="1" applyAlignment="1" applyProtection="1">
      <alignment horizontal="center" vertical="center"/>
    </xf>
    <xf numFmtId="10" fontId="16" fillId="3" borderId="71" xfId="7" applyNumberFormat="1" applyFont="1" applyFill="1" applyBorder="1" applyAlignment="1" applyProtection="1">
      <alignment horizontal="center" vertical="center"/>
    </xf>
    <xf numFmtId="10" fontId="16" fillId="3" borderId="60" xfId="7" applyNumberFormat="1" applyFont="1" applyFill="1" applyBorder="1" applyAlignment="1" applyProtection="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2" xfId="7" applyFont="1" applyBorder="1" applyAlignment="1" applyProtection="1">
      <alignment horizontal="center" vertical="center"/>
      <protection hidden="1"/>
    </xf>
    <xf numFmtId="166" fontId="16" fillId="3" borderId="57" xfId="7" applyNumberFormat="1" applyFont="1" applyFill="1" applyBorder="1" applyAlignment="1" applyProtection="1">
      <alignment horizontal="center" vertical="center"/>
    </xf>
    <xf numFmtId="166" fontId="16" fillId="3" borderId="47" xfId="7" applyNumberFormat="1" applyFont="1" applyFill="1" applyBorder="1" applyAlignment="1" applyProtection="1">
      <alignment horizontal="center" vertical="center"/>
    </xf>
    <xf numFmtId="0" fontId="6" fillId="0" borderId="25" xfId="7" applyFont="1" applyBorder="1" applyAlignment="1">
      <alignment horizontal="center"/>
    </xf>
    <xf numFmtId="0" fontId="6" fillId="0" borderId="1" xfId="7" applyFont="1" applyBorder="1" applyAlignment="1">
      <alignment horizontal="center"/>
    </xf>
    <xf numFmtId="0" fontId="7" fillId="0" borderId="77"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78" xfId="7" applyFont="1" applyBorder="1" applyAlignment="1">
      <alignment horizontal="center" vertical="center" wrapText="1"/>
    </xf>
    <xf numFmtId="0" fontId="7" fillId="2" borderId="79" xfId="7" applyFont="1" applyFill="1" applyBorder="1" applyAlignment="1">
      <alignment horizontal="left"/>
    </xf>
    <xf numFmtId="0" fontId="7" fillId="2" borderId="75" xfId="7" applyFont="1" applyFill="1" applyBorder="1" applyAlignment="1">
      <alignment horizontal="left"/>
    </xf>
    <xf numFmtId="0" fontId="14" fillId="2" borderId="75" xfId="7" applyFont="1" applyFill="1" applyBorder="1" applyAlignment="1">
      <alignment horizontal="center" vertical="center"/>
    </xf>
    <xf numFmtId="0" fontId="14" fillId="2" borderId="75" xfId="7" applyFont="1" applyFill="1" applyBorder="1" applyAlignment="1">
      <alignment horizontal="center" vertical="center" wrapText="1"/>
    </xf>
    <xf numFmtId="0" fontId="14" fillId="2" borderId="80" xfId="7" applyFont="1" applyFill="1" applyBorder="1" applyAlignment="1">
      <alignment horizontal="center" vertical="center" wrapText="1"/>
    </xf>
    <xf numFmtId="0" fontId="10" fillId="0" borderId="81"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4" xfId="7" applyFont="1" applyBorder="1" applyAlignment="1" applyProtection="1">
      <alignment horizontal="center" vertical="center" wrapText="1"/>
      <protection locked="0"/>
    </xf>
    <xf numFmtId="0" fontId="10" fillId="0" borderId="55" xfId="7" applyFont="1" applyBorder="1" applyAlignment="1" applyProtection="1">
      <alignment horizontal="center" vertical="center" wrapText="1"/>
      <protection locked="0"/>
    </xf>
    <xf numFmtId="0" fontId="10" fillId="0" borderId="46" xfId="7" applyFont="1" applyBorder="1" applyAlignment="1" applyProtection="1">
      <alignment horizontal="center" vertical="center" wrapText="1"/>
      <protection locked="0"/>
    </xf>
    <xf numFmtId="3" fontId="10" fillId="0" borderId="56" xfId="7" applyNumberFormat="1" applyFont="1" applyBorder="1" applyAlignment="1" applyProtection="1">
      <alignment horizontal="center" vertical="center" wrapText="1"/>
      <protection locked="0"/>
    </xf>
    <xf numFmtId="3" fontId="10" fillId="0" borderId="57" xfId="7" applyNumberFormat="1" applyFont="1" applyBorder="1" applyAlignment="1" applyProtection="1">
      <alignment horizontal="center" vertical="center" wrapText="1"/>
      <protection locked="0"/>
    </xf>
    <xf numFmtId="3" fontId="10" fillId="0" borderId="46" xfId="7" applyNumberFormat="1" applyFont="1" applyBorder="1" applyAlignment="1" applyProtection="1">
      <alignment horizontal="center" vertical="center" wrapText="1"/>
      <protection locked="0"/>
    </xf>
    <xf numFmtId="3" fontId="10" fillId="3" borderId="46" xfId="7" applyNumberFormat="1" applyFont="1" applyFill="1" applyBorder="1" applyAlignment="1" applyProtection="1">
      <alignment horizontal="center" vertical="center" wrapText="1"/>
      <protection locked="0"/>
    </xf>
    <xf numFmtId="3" fontId="10" fillId="3" borderId="47" xfId="7" applyNumberFormat="1" applyFont="1" applyFill="1" applyBorder="1" applyAlignment="1" applyProtection="1">
      <alignment horizontal="center" vertical="center" wrapText="1"/>
      <protection locked="0"/>
    </xf>
    <xf numFmtId="0" fontId="14" fillId="2" borderId="76" xfId="7" applyFont="1" applyFill="1" applyBorder="1" applyAlignment="1">
      <alignment horizontal="center" vertical="center"/>
    </xf>
    <xf numFmtId="0" fontId="6" fillId="0" borderId="82" xfId="7" applyFont="1" applyFill="1" applyBorder="1" applyAlignment="1">
      <alignment horizontal="left"/>
    </xf>
    <xf numFmtId="0" fontId="6" fillId="0" borderId="69" xfId="7" applyFont="1" applyFill="1" applyBorder="1" applyAlignment="1">
      <alignment horizontal="left"/>
    </xf>
    <xf numFmtId="3" fontId="10" fillId="0" borderId="83" xfId="7" applyNumberFormat="1" applyFont="1" applyFill="1" applyBorder="1" applyAlignment="1" applyProtection="1">
      <alignment horizontal="center" vertical="center" wrapText="1"/>
      <protection locked="0"/>
    </xf>
    <xf numFmtId="3" fontId="10" fillId="0" borderId="84" xfId="7" applyNumberFormat="1" applyFont="1" applyFill="1" applyBorder="1" applyAlignment="1" applyProtection="1">
      <alignment horizontal="center" vertical="center" wrapText="1"/>
      <protection locked="0"/>
    </xf>
    <xf numFmtId="3" fontId="10" fillId="0" borderId="69" xfId="7" applyNumberFormat="1" applyFont="1" applyFill="1" applyBorder="1" applyAlignment="1" applyProtection="1">
      <alignment horizontal="center" vertical="center" wrapText="1"/>
      <protection locked="0"/>
    </xf>
    <xf numFmtId="3" fontId="11" fillId="9" borderId="69" xfId="7" applyNumberFormat="1" applyFont="1" applyFill="1" applyBorder="1" applyAlignment="1" applyProtection="1">
      <alignment horizontal="center" vertical="center" wrapText="1"/>
      <protection locked="0"/>
    </xf>
    <xf numFmtId="3" fontId="11" fillId="9" borderId="63" xfId="7" applyNumberFormat="1" applyFont="1" applyFill="1" applyBorder="1" applyAlignment="1" applyProtection="1">
      <alignment horizontal="center" vertical="center" wrapText="1"/>
      <protection locked="0"/>
    </xf>
    <xf numFmtId="0" fontId="6" fillId="0" borderId="82" xfId="7" applyFont="1" applyFill="1" applyBorder="1" applyAlignment="1">
      <alignment horizontal="center"/>
    </xf>
    <xf numFmtId="0" fontId="6" fillId="0" borderId="69" xfId="7" applyFont="1" applyFill="1" applyBorder="1" applyAlignment="1">
      <alignment horizontal="center"/>
    </xf>
    <xf numFmtId="3" fontId="10" fillId="0" borderId="69" xfId="7" applyNumberFormat="1" applyFont="1" applyBorder="1" applyAlignment="1" applyProtection="1">
      <alignment horizontal="center" vertical="center" wrapText="1"/>
      <protection locked="0"/>
    </xf>
    <xf numFmtId="3" fontId="10" fillId="0" borderId="73" xfId="7" applyNumberFormat="1" applyFont="1" applyBorder="1" applyAlignment="1" applyProtection="1">
      <alignment horizontal="center" vertical="center" wrapText="1"/>
      <protection locked="0"/>
    </xf>
    <xf numFmtId="0" fontId="10" fillId="0" borderId="46" xfId="7" applyFont="1" applyFill="1" applyBorder="1" applyAlignment="1" applyProtection="1">
      <alignment horizontal="center" vertical="center" wrapText="1"/>
      <protection hidden="1"/>
    </xf>
    <xf numFmtId="1" fontId="14" fillId="2" borderId="75" xfId="7" applyNumberFormat="1" applyFont="1" applyFill="1" applyBorder="1" applyAlignment="1" applyProtection="1">
      <alignment horizontal="center" vertical="center" wrapText="1"/>
      <protection locked="0"/>
    </xf>
    <xf numFmtId="1" fontId="14" fillId="2" borderId="80" xfId="7" applyNumberFormat="1" applyFont="1" applyFill="1" applyBorder="1" applyAlignment="1" applyProtection="1">
      <alignment horizontal="center" vertical="center" wrapText="1"/>
      <protection locked="0"/>
    </xf>
    <xf numFmtId="0" fontId="10" fillId="0" borderId="82" xfId="7" applyFont="1" applyBorder="1" applyAlignment="1" applyProtection="1">
      <alignment horizontal="center" vertical="center" wrapText="1"/>
      <protection locked="0"/>
    </xf>
    <xf numFmtId="0" fontId="10" fillId="0" borderId="69" xfId="7" applyFont="1" applyBorder="1" applyAlignment="1" applyProtection="1">
      <alignment horizontal="center" vertical="center" wrapText="1"/>
      <protection locked="0"/>
    </xf>
    <xf numFmtId="0" fontId="10" fillId="0" borderId="69" xfId="7" applyFont="1" applyFill="1" applyBorder="1" applyAlignment="1" applyProtection="1">
      <alignment horizontal="center" vertical="center" wrapText="1"/>
      <protection hidden="1"/>
    </xf>
    <xf numFmtId="3" fontId="10" fillId="0" borderId="83" xfId="7" applyNumberFormat="1" applyFont="1" applyBorder="1" applyAlignment="1" applyProtection="1">
      <alignment horizontal="center" vertical="center" wrapText="1"/>
      <protection locked="0"/>
    </xf>
    <xf numFmtId="3" fontId="10" fillId="0" borderId="84" xfId="7" applyNumberFormat="1" applyFont="1" applyBorder="1" applyAlignment="1" applyProtection="1">
      <alignment horizontal="center" vertical="center" wrapText="1"/>
      <protection locked="0"/>
    </xf>
    <xf numFmtId="0" fontId="7" fillId="2" borderId="79" xfId="7" applyFont="1" applyFill="1" applyBorder="1" applyAlignment="1" applyProtection="1">
      <alignment horizontal="left" vertical="center" wrapText="1"/>
      <protection locked="0"/>
    </xf>
    <xf numFmtId="0" fontId="7" fillId="2" borderId="75" xfId="7" applyFont="1" applyFill="1" applyBorder="1" applyAlignment="1" applyProtection="1">
      <alignment horizontal="left" vertical="center" wrapText="1"/>
      <protection locked="0"/>
    </xf>
    <xf numFmtId="0" fontId="10" fillId="0" borderId="73" xfId="7" applyFont="1" applyFill="1" applyBorder="1" applyAlignment="1" applyProtection="1">
      <alignment horizontal="center" vertical="center" wrapText="1"/>
      <protection hidden="1"/>
    </xf>
    <xf numFmtId="3" fontId="10" fillId="0" borderId="85"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17" fontId="10" fillId="0" borderId="46" xfId="7" applyNumberFormat="1" applyFont="1" applyFill="1" applyBorder="1" applyAlignment="1" applyProtection="1">
      <alignment horizontal="center" vertical="center" wrapText="1"/>
      <protection hidden="1"/>
    </xf>
    <xf numFmtId="0" fontId="7" fillId="2" borderId="5" xfId="7" applyFont="1" applyFill="1" applyBorder="1" applyAlignment="1">
      <alignment horizontal="center" vertical="center"/>
    </xf>
    <xf numFmtId="0" fontId="7" fillId="2" borderId="88"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89" xfId="7" applyFont="1" applyFill="1" applyBorder="1" applyAlignment="1">
      <alignment horizontal="center" vertical="center"/>
    </xf>
    <xf numFmtId="0" fontId="9" fillId="2" borderId="90" xfId="7" applyFont="1" applyFill="1" applyBorder="1" applyAlignment="1">
      <alignment horizontal="center" vertical="center"/>
    </xf>
    <xf numFmtId="0" fontId="7" fillId="3" borderId="91" xfId="7" applyFont="1" applyFill="1" applyBorder="1" applyAlignment="1">
      <alignment horizontal="center"/>
    </xf>
    <xf numFmtId="0" fontId="7" fillId="3" borderId="92" xfId="7" applyFont="1" applyFill="1" applyBorder="1" applyAlignment="1">
      <alignment horizontal="center"/>
    </xf>
    <xf numFmtId="0" fontId="7" fillId="3" borderId="93" xfId="7" applyFont="1" applyFill="1" applyBorder="1" applyAlignment="1">
      <alignment horizontal="center"/>
    </xf>
    <xf numFmtId="0" fontId="7" fillId="2" borderId="82" xfId="7" applyFont="1" applyFill="1" applyBorder="1" applyAlignment="1" applyProtection="1">
      <alignment horizontal="left" vertical="center" wrapText="1"/>
      <protection locked="0"/>
    </xf>
    <xf numFmtId="0" fontId="7" fillId="2" borderId="69" xfId="7" applyFont="1" applyFill="1" applyBorder="1" applyAlignment="1" applyProtection="1">
      <alignment horizontal="left" vertical="center" wrapText="1"/>
      <protection locked="0"/>
    </xf>
    <xf numFmtId="3" fontId="10" fillId="9" borderId="69" xfId="7" applyNumberFormat="1" applyFont="1" applyFill="1" applyBorder="1" applyAlignment="1" applyProtection="1">
      <alignment horizontal="center" vertical="center" wrapText="1"/>
      <protection locked="0"/>
    </xf>
    <xf numFmtId="3" fontId="10" fillId="9" borderId="63" xfId="7" applyNumberFormat="1" applyFont="1" applyFill="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74" xfId="7" applyNumberFormat="1" applyFont="1" applyFill="1" applyBorder="1" applyAlignment="1" applyProtection="1">
      <alignment horizontal="center" vertical="center" wrapText="1"/>
      <protection locked="0"/>
    </xf>
    <xf numFmtId="0" fontId="6" fillId="0" borderId="55" xfId="7" applyFont="1" applyFill="1" applyBorder="1" applyAlignment="1">
      <alignment horizontal="center"/>
    </xf>
    <xf numFmtId="0" fontId="6" fillId="0" borderId="46" xfId="7" applyFont="1" applyFill="1" applyBorder="1" applyAlignment="1">
      <alignment horizontal="center"/>
    </xf>
    <xf numFmtId="0" fontId="6" fillId="0" borderId="61" xfId="7" applyFont="1" applyFill="1" applyBorder="1" applyAlignment="1">
      <alignment horizontal="center"/>
    </xf>
    <xf numFmtId="0" fontId="6" fillId="0" borderId="59" xfId="7" applyFont="1" applyFill="1" applyBorder="1" applyAlignment="1">
      <alignment horizontal="center"/>
    </xf>
    <xf numFmtId="3" fontId="10" fillId="3" borderId="59" xfId="7" applyNumberFormat="1" applyFont="1" applyFill="1" applyBorder="1" applyAlignment="1" applyProtection="1">
      <alignment horizontal="center" vertical="center" wrapText="1"/>
      <protection locked="0"/>
    </xf>
    <xf numFmtId="3" fontId="10" fillId="3" borderId="60" xfId="7" applyNumberFormat="1" applyFont="1" applyFill="1" applyBorder="1" applyAlignment="1" applyProtection="1">
      <alignment horizontal="center" vertical="center" wrapText="1"/>
      <protection locked="0"/>
    </xf>
    <xf numFmtId="0" fontId="7" fillId="2" borderId="55" xfId="7" applyFont="1" applyFill="1" applyBorder="1" applyAlignment="1" applyProtection="1">
      <alignment horizontal="left" vertical="center" wrapText="1"/>
      <protection locked="0"/>
    </xf>
    <xf numFmtId="0" fontId="7" fillId="2" borderId="46" xfId="7" applyFont="1" applyFill="1" applyBorder="1" applyAlignment="1" applyProtection="1">
      <alignment horizontal="left" vertical="center" wrapText="1"/>
      <protection locked="0"/>
    </xf>
    <xf numFmtId="0" fontId="7" fillId="2" borderId="47" xfId="7" applyFont="1" applyFill="1" applyBorder="1" applyAlignment="1" applyProtection="1">
      <alignment horizontal="left" vertical="center" wrapText="1"/>
      <protection locked="0"/>
    </xf>
    <xf numFmtId="0" fontId="6" fillId="0" borderId="45" xfId="7" applyFont="1" applyFill="1" applyBorder="1" applyAlignment="1">
      <alignment horizontal="center"/>
    </xf>
    <xf numFmtId="0" fontId="6" fillId="0" borderId="9" xfId="7" applyFont="1" applyFill="1" applyBorder="1" applyAlignment="1">
      <alignment horizontal="center"/>
    </xf>
    <xf numFmtId="0" fontId="6" fillId="0" borderId="57" xfId="7" applyFont="1" applyFill="1" applyBorder="1" applyAlignment="1">
      <alignment horizontal="center"/>
    </xf>
    <xf numFmtId="0" fontId="6" fillId="0" borderId="65" xfId="7" applyFont="1" applyFill="1" applyBorder="1" applyAlignment="1">
      <alignment horizontal="center"/>
    </xf>
    <xf numFmtId="0" fontId="6" fillId="0" borderId="8" xfId="7" applyFont="1" applyFill="1" applyBorder="1" applyAlignment="1">
      <alignment horizontal="center"/>
    </xf>
    <xf numFmtId="0" fontId="6" fillId="0" borderId="62" xfId="7" applyFont="1" applyFill="1" applyBorder="1" applyAlignment="1">
      <alignment horizontal="center"/>
    </xf>
    <xf numFmtId="1" fontId="14" fillId="2" borderId="94" xfId="7" applyNumberFormat="1" applyFont="1" applyFill="1" applyBorder="1" applyAlignment="1" applyProtection="1">
      <alignment horizontal="center" vertical="center" wrapText="1"/>
      <protection locked="0"/>
    </xf>
    <xf numFmtId="0" fontId="6" fillId="0" borderId="56" xfId="7" applyFont="1" applyFill="1" applyBorder="1" applyAlignment="1">
      <alignment horizontal="center"/>
    </xf>
    <xf numFmtId="0" fontId="6" fillId="0" borderId="96" xfId="7" applyFont="1" applyFill="1" applyBorder="1" applyAlignment="1">
      <alignment horizontal="center"/>
    </xf>
    <xf numFmtId="0" fontId="6" fillId="0" borderId="83" xfId="7" applyFont="1" applyFill="1" applyBorder="1" applyAlignment="1">
      <alignment horizontal="center"/>
    </xf>
    <xf numFmtId="0" fontId="6" fillId="0" borderId="95" xfId="7" applyFont="1" applyFill="1" applyBorder="1" applyAlignment="1">
      <alignment horizontal="center"/>
    </xf>
    <xf numFmtId="0" fontId="6" fillId="0" borderId="73" xfId="7" applyFont="1" applyFill="1" applyBorder="1" applyAlignment="1">
      <alignment horizontal="center"/>
    </xf>
    <xf numFmtId="0" fontId="6" fillId="0" borderId="85" xfId="7" applyFont="1" applyFill="1" applyBorder="1" applyAlignment="1">
      <alignment horizontal="center"/>
    </xf>
    <xf numFmtId="0" fontId="6" fillId="0" borderId="86" xfId="7" applyFont="1" applyFill="1" applyBorder="1" applyAlignment="1">
      <alignment horizontal="center"/>
    </xf>
    <xf numFmtId="4" fontId="6" fillId="9" borderId="88" xfId="7" applyNumberFormat="1" applyFont="1" applyFill="1" applyBorder="1" applyAlignment="1">
      <alignment horizontal="center"/>
    </xf>
    <xf numFmtId="0" fontId="6" fillId="9" borderId="97" xfId="7" applyFont="1" applyFill="1" applyBorder="1" applyAlignment="1">
      <alignment horizontal="center"/>
    </xf>
    <xf numFmtId="0" fontId="6" fillId="0" borderId="0" xfId="7" applyFont="1" applyAlignment="1">
      <alignment horizontal="center"/>
    </xf>
    <xf numFmtId="0" fontId="6" fillId="0" borderId="58" xfId="7" applyFont="1" applyFill="1" applyBorder="1" applyAlignment="1">
      <alignment horizontal="center"/>
    </xf>
    <xf numFmtId="0" fontId="6" fillId="0" borderId="10" xfId="7" applyFont="1" applyFill="1" applyBorder="1" applyAlignment="1">
      <alignment horizontal="center"/>
    </xf>
    <xf numFmtId="0" fontId="6" fillId="0" borderId="67" xfId="7" applyFont="1" applyFill="1" applyBorder="1" applyAlignment="1">
      <alignment horizontal="center"/>
    </xf>
    <xf numFmtId="0" fontId="6" fillId="0" borderId="68"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14" fillId="2" borderId="15" xfId="7" applyFont="1" applyFill="1" applyBorder="1" applyAlignment="1">
      <alignment horizontal="center" vertical="center"/>
    </xf>
    <xf numFmtId="0" fontId="6" fillId="0" borderId="28" xfId="7" applyFont="1" applyBorder="1" applyAlignment="1">
      <alignment horizontal="center"/>
    </xf>
    <xf numFmtId="0" fontId="6" fillId="0" borderId="29" xfId="7" applyFont="1" applyBorder="1" applyAlignment="1">
      <alignment horizontal="center"/>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2" borderId="16" xfId="7" applyFont="1" applyFill="1" applyBorder="1" applyAlignment="1">
      <alignment horizontal="center" vertical="center"/>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0" fillId="0" borderId="21" xfId="7" applyFont="1" applyFill="1" applyBorder="1" applyAlignment="1" applyProtection="1">
      <alignment horizontal="left" vertical="center"/>
      <protection hidden="1"/>
    </xf>
    <xf numFmtId="0" fontId="10" fillId="0" borderId="15" xfId="7" applyFont="1" applyFill="1" applyBorder="1" applyAlignment="1" applyProtection="1">
      <alignment horizontal="left" vertical="center"/>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lignment horizontal="center"/>
    </xf>
    <xf numFmtId="0" fontId="7" fillId="2" borderId="15" xfId="7" applyFont="1" applyFill="1" applyBorder="1" applyAlignment="1">
      <alignment horizontal="center"/>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166" fontId="9" fillId="0" borderId="7" xfId="7" applyNumberFormat="1" applyFont="1" applyFill="1" applyBorder="1" applyAlignment="1" applyProtection="1">
      <alignment horizontal="center" vertical="center"/>
      <protection locked="0"/>
    </xf>
    <xf numFmtId="166" fontId="9" fillId="0" borderId="98" xfId="7" applyNumberFormat="1" applyFont="1" applyFill="1" applyBorder="1" applyAlignment="1" applyProtection="1">
      <alignment horizontal="center" vertical="center"/>
      <protection locked="0"/>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6" fontId="9" fillId="0" borderId="3" xfId="7" applyNumberFormat="1" applyFont="1" applyFill="1" applyBorder="1" applyAlignment="1" applyProtection="1">
      <alignment horizontal="center" vertical="center"/>
      <protection locked="0"/>
    </xf>
    <xf numFmtId="166" fontId="9" fillId="0" borderId="97" xfId="7" applyNumberFormat="1" applyFont="1" applyFill="1" applyBorder="1" applyAlignment="1" applyProtection="1">
      <alignment horizontal="center" vertical="center"/>
      <protection locked="0"/>
    </xf>
    <xf numFmtId="166" fontId="9" fillId="0" borderId="17" xfId="7" applyNumberFormat="1" applyFont="1" applyFill="1" applyBorder="1" applyAlignment="1" applyProtection="1">
      <alignment horizontal="center" vertical="center"/>
      <protection locked="0"/>
    </xf>
    <xf numFmtId="166" fontId="9" fillId="0" borderId="18" xfId="7" applyNumberFormat="1" applyFont="1" applyFill="1" applyBorder="1" applyAlignment="1" applyProtection="1">
      <alignment horizontal="center" vertical="center"/>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7" fillId="3" borderId="117" xfId="7" applyFont="1" applyFill="1" applyBorder="1" applyAlignment="1">
      <alignment horizontal="left"/>
    </xf>
    <xf numFmtId="0" fontId="7" fillId="3" borderId="105" xfId="7" applyFont="1" applyFill="1" applyBorder="1" applyAlignment="1">
      <alignment horizontal="left"/>
    </xf>
    <xf numFmtId="0" fontId="7" fillId="3" borderId="118" xfId="7" applyFont="1" applyFill="1" applyBorder="1" applyAlignment="1">
      <alignment horizontal="left"/>
    </xf>
    <xf numFmtId="0" fontId="7" fillId="2" borderId="30" xfId="7" applyFont="1" applyFill="1" applyBorder="1" applyAlignment="1">
      <alignment horizontal="center"/>
    </xf>
    <xf numFmtId="0" fontId="7" fillId="2" borderId="13" xfId="7" applyFont="1" applyFill="1" applyBorder="1" applyAlignment="1">
      <alignment horizontal="center"/>
    </xf>
    <xf numFmtId="0" fontId="14" fillId="2" borderId="13" xfId="7" applyFont="1" applyFill="1" applyBorder="1" applyAlignment="1">
      <alignment horizontal="center" vertical="center"/>
    </xf>
    <xf numFmtId="0" fontId="14" fillId="2" borderId="14" xfId="7" applyFont="1" applyFill="1" applyBorder="1" applyAlignment="1">
      <alignment horizontal="center" vertical="center"/>
    </xf>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10" fontId="16" fillId="3" borderId="18"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0" fontId="7" fillId="3" borderId="115" xfId="7" applyFont="1" applyFill="1" applyBorder="1" applyAlignment="1">
      <alignment horizontal="left"/>
    </xf>
    <xf numFmtId="0" fontId="7" fillId="3" borderId="119" xfId="7" applyFont="1" applyFill="1" applyBorder="1" applyAlignment="1">
      <alignment horizontal="left"/>
    </xf>
    <xf numFmtId="0" fontId="7" fillId="3" borderId="120" xfId="7" applyFont="1" applyFill="1" applyBorder="1" applyAlignment="1">
      <alignment horizontal="left"/>
    </xf>
    <xf numFmtId="166" fontId="15" fillId="0" borderId="15" xfId="7" applyNumberFormat="1" applyFont="1" applyFill="1" applyBorder="1" applyAlignment="1" applyProtection="1">
      <alignment horizontal="center" vertical="center"/>
    </xf>
    <xf numFmtId="166" fontId="16" fillId="3" borderId="2" xfId="7" applyNumberFormat="1" applyFont="1" applyFill="1" applyBorder="1" applyAlignment="1" applyProtection="1">
      <alignment horizontal="center" vertical="center"/>
    </xf>
    <xf numFmtId="166" fontId="16" fillId="3" borderId="16" xfId="7" applyNumberFormat="1" applyFont="1" applyFill="1" applyBorder="1" applyAlignment="1" applyProtection="1">
      <alignment horizontal="center" vertical="center"/>
    </xf>
    <xf numFmtId="166" fontId="16" fillId="3" borderId="42" xfId="7" applyNumberFormat="1" applyFont="1" applyFill="1" applyBorder="1" applyAlignment="1" applyProtection="1">
      <alignment horizontal="center" vertical="center"/>
    </xf>
    <xf numFmtId="166" fontId="16" fillId="3" borderId="43" xfId="7" applyNumberFormat="1" applyFont="1" applyFill="1" applyBorder="1" applyAlignment="1" applyProtection="1">
      <alignment horizontal="center" vertical="center"/>
    </xf>
    <xf numFmtId="166" fontId="16" fillId="3" borderId="0" xfId="7" applyNumberFormat="1" applyFont="1" applyFill="1" applyBorder="1" applyAlignment="1" applyProtection="1">
      <alignment horizontal="center" vertical="center"/>
    </xf>
    <xf numFmtId="166" fontId="16" fillId="3" borderId="20" xfId="7" applyNumberFormat="1" applyFont="1" applyFill="1" applyBorder="1" applyAlignment="1" applyProtection="1">
      <alignment horizontal="center" vertical="center"/>
    </xf>
    <xf numFmtId="166" fontId="16" fillId="3" borderId="107" xfId="7" applyNumberFormat="1" applyFont="1" applyFill="1" applyBorder="1" applyAlignment="1" applyProtection="1">
      <alignment horizontal="center" vertical="center"/>
    </xf>
    <xf numFmtId="166" fontId="16" fillId="3" borderId="101" xfId="7" applyNumberFormat="1" applyFont="1" applyFill="1" applyBorder="1" applyAlignment="1" applyProtection="1">
      <alignment horizontal="center" vertical="center"/>
    </xf>
    <xf numFmtId="166" fontId="15" fillId="0" borderId="17" xfId="7" applyNumberFormat="1" applyFont="1" applyFill="1" applyBorder="1" applyAlignment="1" applyProtection="1">
      <alignment horizontal="center" vertical="center"/>
    </xf>
    <xf numFmtId="2" fontId="16" fillId="3" borderId="42" xfId="7" applyNumberFormat="1" applyFont="1" applyFill="1" applyBorder="1" applyAlignment="1" applyProtection="1">
      <alignment horizontal="center" vertical="center"/>
    </xf>
    <xf numFmtId="2" fontId="16" fillId="3" borderId="43" xfId="7" applyNumberFormat="1" applyFont="1" applyFill="1" applyBorder="1" applyAlignment="1" applyProtection="1">
      <alignment horizontal="center" vertical="center"/>
    </xf>
    <xf numFmtId="2" fontId="16" fillId="3" borderId="0" xfId="7" applyNumberFormat="1" applyFont="1" applyFill="1" applyBorder="1" applyAlignment="1" applyProtection="1">
      <alignment horizontal="center" vertical="center"/>
    </xf>
    <xf numFmtId="2" fontId="16" fillId="3" borderId="20" xfId="7" applyNumberFormat="1" applyFont="1" applyFill="1" applyBorder="1" applyAlignment="1" applyProtection="1">
      <alignment horizontal="center" vertical="center"/>
    </xf>
    <xf numFmtId="2" fontId="16" fillId="3" borderId="12" xfId="7" applyNumberFormat="1" applyFont="1" applyFill="1" applyBorder="1" applyAlignment="1" applyProtection="1">
      <alignment horizontal="center" vertical="center"/>
    </xf>
    <xf numFmtId="2" fontId="16" fillId="3" borderId="121" xfId="7" applyNumberFormat="1" applyFont="1" applyFill="1" applyBorder="1" applyAlignment="1" applyProtection="1">
      <alignment horizontal="center" vertical="center"/>
    </xf>
    <xf numFmtId="0" fontId="10" fillId="0" borderId="31" xfId="7" applyFont="1" applyBorder="1" applyAlignment="1" applyProtection="1">
      <alignment horizontal="center" vertical="center"/>
      <protection hidden="1"/>
    </xf>
    <xf numFmtId="0" fontId="11" fillId="0" borderId="17" xfId="7" applyFont="1" applyBorder="1" applyAlignment="1" applyProtection="1">
      <alignment horizontal="center" vertical="center"/>
      <protection hidden="1"/>
    </xf>
    <xf numFmtId="0" fontId="5" fillId="0" borderId="0" xfId="7" applyAlignment="1"/>
    <xf numFmtId="10" fontId="16" fillId="3" borderId="77" xfId="7" applyNumberFormat="1" applyFont="1" applyFill="1" applyBorder="1" applyAlignment="1" applyProtection="1">
      <alignment horizontal="center" vertical="center"/>
    </xf>
    <xf numFmtId="10" fontId="16" fillId="3" borderId="43" xfId="7" applyNumberFormat="1" applyFont="1" applyFill="1" applyBorder="1" applyAlignment="1" applyProtection="1">
      <alignment horizontal="center" vertical="center"/>
    </xf>
    <xf numFmtId="10" fontId="16" fillId="3" borderId="99" xfId="7" applyNumberFormat="1" applyFont="1" applyFill="1" applyBorder="1" applyAlignment="1" applyProtection="1">
      <alignment horizontal="center" vertical="center"/>
    </xf>
    <xf numFmtId="10" fontId="16" fillId="3" borderId="20" xfId="7" applyNumberFormat="1" applyFont="1" applyFill="1" applyBorder="1" applyAlignment="1" applyProtection="1">
      <alignment horizontal="center" vertical="center"/>
    </xf>
    <xf numFmtId="10" fontId="16" fillId="3" borderId="100" xfId="7" applyNumberFormat="1" applyFont="1" applyFill="1" applyBorder="1" applyAlignment="1" applyProtection="1">
      <alignment horizontal="center" vertical="center"/>
    </xf>
    <xf numFmtId="10" fontId="16" fillId="3" borderId="101" xfId="7" applyNumberFormat="1" applyFont="1" applyFill="1" applyBorder="1" applyAlignment="1" applyProtection="1">
      <alignment horizontal="center" vertical="center"/>
    </xf>
    <xf numFmtId="0" fontId="34" fillId="0" borderId="49" xfId="0" applyFont="1" applyBorder="1" applyAlignment="1">
      <alignment horizontal="center" vertical="center"/>
    </xf>
    <xf numFmtId="0" fontId="34" fillId="0" borderId="104" xfId="0" applyFont="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09" xfId="0" applyBorder="1" applyAlignment="1">
      <alignment horizontal="center" vertical="center"/>
    </xf>
    <xf numFmtId="0" fontId="0" fillId="0" borderId="106" xfId="0" applyBorder="1" applyAlignment="1">
      <alignment horizontal="center" vertical="center" wrapText="1"/>
    </xf>
    <xf numFmtId="0" fontId="0" fillId="13" borderId="15" xfId="0" applyFill="1" applyBorder="1" applyAlignment="1">
      <alignment horizontal="center" vertical="center"/>
    </xf>
    <xf numFmtId="0" fontId="0" fillId="13" borderId="17" xfId="0" applyFill="1" applyBorder="1" applyAlignment="1">
      <alignment horizontal="center" vertical="center"/>
    </xf>
    <xf numFmtId="0" fontId="0" fillId="13" borderId="15" xfId="0" applyFill="1" applyBorder="1" applyAlignment="1">
      <alignment vertical="center" wrapText="1"/>
    </xf>
    <xf numFmtId="0" fontId="0" fillId="13" borderId="17" xfId="0" applyFill="1" applyBorder="1" applyAlignment="1">
      <alignment vertical="center" wrapText="1"/>
    </xf>
    <xf numFmtId="0" fontId="0" fillId="0" borderId="17" xfId="0" applyBorder="1" applyAlignment="1">
      <alignment horizontal="left" vertical="center" wrapText="1"/>
    </xf>
    <xf numFmtId="0" fontId="0" fillId="13" borderId="15" xfId="0" applyFill="1" applyBorder="1" applyAlignment="1">
      <alignment horizontal="left" vertical="center"/>
    </xf>
    <xf numFmtId="0" fontId="0" fillId="0" borderId="106" xfId="0" applyBorder="1" applyAlignment="1">
      <alignment horizontal="center" vertical="center"/>
    </xf>
    <xf numFmtId="0" fontId="0" fillId="0" borderId="106" xfId="0" applyBorder="1" applyAlignment="1">
      <alignment horizontal="left" vertical="center" wrapText="1"/>
    </xf>
    <xf numFmtId="0" fontId="0" fillId="0" borderId="17" xfId="0" applyBorder="1" applyAlignment="1">
      <alignment vertical="center" wrapText="1"/>
    </xf>
    <xf numFmtId="0" fontId="0" fillId="13" borderId="15" xfId="0" applyFill="1" applyBorder="1" applyAlignment="1">
      <alignment horizontal="left" vertical="center" wrapText="1"/>
    </xf>
    <xf numFmtId="0" fontId="0" fillId="13" borderId="15" xfId="0" applyFill="1" applyBorder="1" applyAlignment="1">
      <alignment vertical="center"/>
    </xf>
    <xf numFmtId="0" fontId="20" fillId="0" borderId="0"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1" fillId="0" borderId="25" xfId="8" applyFont="1" applyFill="1" applyBorder="1" applyAlignment="1" applyProtection="1">
      <alignment horizontal="center" vertical="center" wrapText="1"/>
    </xf>
    <xf numFmtId="0" fontId="11" fillId="0" borderId="1" xfId="8" applyFont="1" applyFill="1" applyBorder="1" applyAlignment="1" applyProtection="1">
      <alignment horizontal="center" vertical="center" wrapText="1"/>
    </xf>
    <xf numFmtId="0" fontId="11" fillId="0" borderId="2" xfId="8" applyFont="1" applyFill="1" applyBorder="1" applyAlignment="1" applyProtection="1">
      <alignment horizontal="center" vertical="center" wrapText="1"/>
    </xf>
    <xf numFmtId="0" fontId="11" fillId="12" borderId="25" xfId="8" applyFont="1" applyFill="1" applyBorder="1" applyAlignment="1" applyProtection="1">
      <alignment horizontal="center" vertical="center" wrapText="1"/>
    </xf>
    <xf numFmtId="0" fontId="10" fillId="12" borderId="1" xfId="8" applyFont="1" applyFill="1" applyBorder="1" applyAlignment="1" applyProtection="1">
      <alignment horizontal="center" vertical="center" wrapText="1"/>
    </xf>
    <xf numFmtId="0" fontId="10" fillId="12" borderId="2" xfId="8" applyFont="1" applyFill="1" applyBorder="1" applyAlignment="1" applyProtection="1">
      <alignment horizontal="center" vertical="center" wrapText="1"/>
    </xf>
    <xf numFmtId="0" fontId="10" fillId="2" borderId="77"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78" xfId="8" applyFont="1" applyFill="1" applyBorder="1" applyAlignment="1" applyProtection="1">
      <alignment horizontal="center" vertical="center"/>
    </xf>
    <xf numFmtId="0" fontId="10" fillId="2" borderId="100" xfId="8" applyFont="1" applyFill="1" applyBorder="1" applyAlignment="1" applyProtection="1">
      <alignment horizontal="center" vertical="center"/>
    </xf>
    <xf numFmtId="0" fontId="10" fillId="2" borderId="107" xfId="8" applyFont="1" applyFill="1" applyBorder="1" applyAlignment="1" applyProtection="1">
      <alignment horizontal="center" vertical="center"/>
    </xf>
    <xf numFmtId="0" fontId="10" fillId="2" borderId="103"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2" borderId="77" xfId="8" applyFont="1" applyFill="1" applyBorder="1" applyAlignment="1" applyProtection="1">
      <alignment horizontal="center" vertical="center" wrapText="1"/>
    </xf>
    <xf numFmtId="0" fontId="11" fillId="12" borderId="42" xfId="8" applyFont="1" applyFill="1" applyBorder="1" applyAlignment="1" applyProtection="1">
      <alignment horizontal="center" vertical="center" wrapText="1"/>
    </xf>
    <xf numFmtId="0" fontId="19" fillId="12" borderId="42" xfId="7" applyFont="1" applyFill="1" applyBorder="1" applyAlignment="1">
      <alignment horizontal="center" vertical="center" wrapText="1"/>
    </xf>
    <xf numFmtId="0" fontId="19" fillId="12" borderId="78" xfId="7" applyFont="1" applyFill="1" applyBorder="1" applyAlignment="1">
      <alignment horizontal="center" vertical="center" wrapText="1"/>
    </xf>
    <xf numFmtId="0" fontId="19" fillId="12" borderId="100" xfId="7" applyFont="1" applyFill="1" applyBorder="1" applyAlignment="1">
      <alignment horizontal="center" vertical="center" wrapText="1"/>
    </xf>
    <xf numFmtId="0" fontId="19" fillId="12" borderId="107" xfId="7" applyFont="1" applyFill="1" applyBorder="1" applyAlignment="1">
      <alignment horizontal="center" vertical="center" wrapText="1"/>
    </xf>
    <xf numFmtId="0" fontId="19" fillId="12" borderId="103" xfId="7" applyFont="1" applyFill="1" applyBorder="1" applyAlignment="1">
      <alignment horizontal="center" vertical="center" wrapText="1"/>
    </xf>
    <xf numFmtId="0" fontId="10" fillId="11" borderId="25" xfId="8" applyFont="1" applyFill="1" applyBorder="1" applyAlignment="1" applyProtection="1">
      <alignment horizontal="center" vertical="center"/>
      <protection locked="0"/>
    </xf>
    <xf numFmtId="0" fontId="10" fillId="11" borderId="1" xfId="8" applyFont="1" applyFill="1" applyBorder="1" applyAlignment="1" applyProtection="1">
      <alignment horizontal="center" vertical="center"/>
      <protection locked="0"/>
    </xf>
    <xf numFmtId="0" fontId="10" fillId="11" borderId="2" xfId="8" applyFont="1" applyFill="1" applyBorder="1" applyAlignment="1" applyProtection="1">
      <alignment horizontal="center" vertical="center"/>
      <protection locked="0"/>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Font="1" applyBorder="1" applyAlignment="1" applyProtection="1">
      <alignment horizontal="center" vertical="center" wrapText="1"/>
      <protection locked="0"/>
    </xf>
    <xf numFmtId="0" fontId="6" fillId="0" borderId="2" xfId="8" applyFont="1" applyBorder="1" applyAlignment="1" applyProtection="1">
      <alignment horizontal="center" vertical="center" wrapText="1"/>
      <protection locked="0"/>
    </xf>
    <xf numFmtId="0" fontId="10" fillId="11" borderId="77" xfId="8" applyFont="1" applyFill="1" applyBorder="1" applyAlignment="1" applyProtection="1">
      <alignment horizontal="center" vertical="center"/>
      <protection locked="0"/>
    </xf>
    <xf numFmtId="0" fontId="10" fillId="11" borderId="42" xfId="8" applyFont="1" applyFill="1" applyBorder="1" applyAlignment="1" applyProtection="1">
      <alignment horizontal="center" vertical="center"/>
      <protection locked="0"/>
    </xf>
    <xf numFmtId="0" fontId="10" fillId="11" borderId="78" xfId="8" applyFont="1" applyFill="1" applyBorder="1" applyAlignment="1" applyProtection="1">
      <alignment horizontal="center" vertical="center"/>
      <protection locked="0"/>
    </xf>
    <xf numFmtId="0" fontId="10" fillId="11" borderId="100" xfId="8" applyFont="1" applyFill="1" applyBorder="1" applyAlignment="1" applyProtection="1">
      <alignment horizontal="center" vertical="center"/>
      <protection locked="0"/>
    </xf>
    <xf numFmtId="0" fontId="10" fillId="11" borderId="107" xfId="8" applyFont="1" applyFill="1" applyBorder="1" applyAlignment="1" applyProtection="1">
      <alignment horizontal="center" vertical="center"/>
      <protection locked="0"/>
    </xf>
    <xf numFmtId="0" fontId="10" fillId="11" borderId="103"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78" xfId="8" applyFont="1" applyBorder="1" applyAlignment="1" applyProtection="1">
      <alignment horizontal="center" vertical="center" wrapText="1"/>
      <protection locked="0"/>
    </xf>
    <xf numFmtId="0" fontId="10" fillId="0" borderId="107" xfId="8" applyFont="1" applyBorder="1" applyAlignment="1" applyProtection="1">
      <alignment horizontal="center" vertical="center" wrapText="1"/>
      <protection locked="0"/>
    </xf>
    <xf numFmtId="0" fontId="10" fillId="0" borderId="103"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7" fillId="2" borderId="77" xfId="8" applyFont="1" applyFill="1" applyBorder="1" applyAlignment="1" applyProtection="1">
      <alignment horizontal="center" vertical="center" wrapText="1"/>
    </xf>
    <xf numFmtId="0" fontId="7" fillId="2" borderId="78" xfId="8" applyFont="1" applyFill="1" applyBorder="1" applyAlignment="1" applyProtection="1">
      <alignment horizontal="center" vertical="center" wrapText="1"/>
    </xf>
    <xf numFmtId="0" fontId="7" fillId="2" borderId="99"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0"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xf>
    <xf numFmtId="0" fontId="6" fillId="2" borderId="1"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0" fontId="7" fillId="10" borderId="25" xfId="8" applyFont="1" applyFill="1" applyBorder="1" applyAlignment="1" applyProtection="1">
      <alignment horizontal="center" vertical="center"/>
      <protection locked="0"/>
    </xf>
    <xf numFmtId="0" fontId="7" fillId="10" borderId="1" xfId="8" applyFont="1" applyFill="1" applyBorder="1" applyAlignment="1" applyProtection="1">
      <alignment horizontal="center" vertical="center"/>
      <protection locked="0"/>
    </xf>
    <xf numFmtId="0" fontId="7" fillId="10" borderId="2" xfId="8" applyFont="1" applyFill="1" applyBorder="1" applyAlignment="1" applyProtection="1">
      <alignment horizontal="center" vertical="center"/>
      <protection locked="0"/>
    </xf>
    <xf numFmtId="0" fontId="6" fillId="2" borderId="15" xfId="8" applyFont="1" applyFill="1" applyBorder="1" applyAlignment="1" applyProtection="1">
      <alignment horizontal="center" vertical="center" wrapText="1"/>
    </xf>
    <xf numFmtId="0" fontId="12" fillId="0" borderId="15" xfId="8" applyFont="1" applyBorder="1" applyAlignment="1" applyProtection="1">
      <alignment horizontal="center" vertical="center"/>
      <protection locked="0"/>
    </xf>
    <xf numFmtId="9" fontId="9" fillId="0" borderId="15" xfId="8" applyNumberFormat="1" applyFont="1" applyBorder="1" applyAlignment="1" applyProtection="1">
      <alignment horizontal="center" vertical="center"/>
      <protection locked="0"/>
    </xf>
    <xf numFmtId="0" fontId="9" fillId="0" borderId="15" xfId="8" applyNumberFormat="1" applyFont="1" applyBorder="1" applyAlignment="1" applyProtection="1">
      <alignment horizontal="center" vertical="center"/>
      <protection locked="0"/>
    </xf>
    <xf numFmtId="2" fontId="9" fillId="0" borderId="15" xfId="8" applyNumberFormat="1" applyFont="1" applyFill="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44" fontId="9" fillId="0" borderId="25" xfId="10" applyFont="1" applyBorder="1" applyAlignment="1" applyProtection="1">
      <alignment horizontal="center" vertical="center"/>
      <protection locked="0"/>
    </xf>
    <xf numFmtId="44" fontId="9" fillId="0" borderId="2" xfId="10" applyFont="1" applyBorder="1" applyAlignment="1" applyProtection="1">
      <alignment horizontal="center" vertical="center"/>
      <protection locked="0"/>
    </xf>
    <xf numFmtId="44" fontId="9" fillId="0" borderId="15" xfId="10" applyFont="1" applyBorder="1" applyAlignment="1" applyProtection="1">
      <alignment horizontal="center" vertical="center"/>
      <protection locked="0"/>
    </xf>
    <xf numFmtId="166" fontId="9" fillId="0" borderId="15" xfId="8" applyNumberFormat="1" applyFont="1" applyFill="1" applyBorder="1" applyAlignment="1" applyProtection="1">
      <alignment horizontal="center" vertical="center"/>
      <protection locked="0"/>
    </xf>
    <xf numFmtId="44" fontId="9" fillId="0" borderId="15" xfId="10" applyFont="1" applyFill="1" applyBorder="1" applyAlignment="1" applyProtection="1">
      <alignment horizontal="center" vertical="center"/>
      <protection locked="0"/>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6" fillId="0" borderId="77" xfId="8" applyBorder="1" applyAlignment="1" applyProtection="1">
      <alignment horizontal="center" vertical="center"/>
    </xf>
    <xf numFmtId="0" fontId="6" fillId="0" borderId="78"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3" fillId="10" borderId="15" xfId="7" applyFont="1" applyFill="1" applyBorder="1" applyAlignment="1" applyProtection="1">
      <alignment horizontal="center" vertical="center" wrapText="1"/>
    </xf>
    <xf numFmtId="0" fontId="5" fillId="10"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3" fillId="0" borderId="25" xfId="7" applyFont="1" applyBorder="1" applyAlignment="1" applyProtection="1">
      <alignment horizontal="left" vertical="center"/>
      <protection locked="0"/>
    </xf>
    <xf numFmtId="0" fontId="5" fillId="0" borderId="1" xfId="7" applyBorder="1" applyAlignment="1" applyProtection="1">
      <alignment horizontal="left" vertical="center"/>
      <protection locked="0"/>
    </xf>
    <xf numFmtId="0" fontId="5" fillId="0" borderId="2" xfId="7" applyBorder="1" applyAlignment="1" applyProtection="1">
      <alignment horizontal="left" vertical="center"/>
      <protection locked="0"/>
    </xf>
    <xf numFmtId="0" fontId="3" fillId="2" borderId="25" xfId="7" quotePrefix="1" applyFont="1"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3" fillId="10" borderId="15" xfId="7" quotePrefix="1" applyFont="1" applyFill="1" applyBorder="1" applyAlignment="1" applyProtection="1">
      <alignment horizontal="center" vertical="center"/>
      <protection locked="0"/>
    </xf>
    <xf numFmtId="0" fontId="5" fillId="10" borderId="15" xfId="7"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4" borderId="25"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2" xfId="7" applyFill="1" applyBorder="1" applyAlignment="1" applyProtection="1">
      <alignment horizontal="center" vertical="center"/>
    </xf>
    <xf numFmtId="44" fontId="5" fillId="4" borderId="15" xfId="7" applyNumberFormat="1" applyFill="1" applyBorder="1" applyAlignment="1" applyProtection="1">
      <alignment horizontal="center" vertical="center"/>
    </xf>
    <xf numFmtId="0" fontId="5" fillId="4" borderId="15" xfId="7" applyFill="1" applyBorder="1" applyAlignment="1" applyProtection="1">
      <alignment horizontal="center" vertical="center"/>
    </xf>
    <xf numFmtId="0" fontId="7" fillId="0" borderId="107" xfId="8" applyFont="1" applyBorder="1" applyAlignment="1" applyProtection="1">
      <alignment horizontal="center" vertical="center"/>
    </xf>
    <xf numFmtId="0" fontId="6" fillId="0" borderId="77" xfId="8" applyFont="1" applyFill="1" applyBorder="1" applyAlignment="1" applyProtection="1">
      <alignment horizontal="left" vertical="center" wrapText="1"/>
      <protection locked="0"/>
    </xf>
    <xf numFmtId="0" fontId="6" fillId="0" borderId="42" xfId="8" applyFont="1" applyFill="1" applyBorder="1" applyAlignment="1" applyProtection="1">
      <alignment horizontal="left" vertical="center" wrapText="1"/>
      <protection locked="0"/>
    </xf>
    <xf numFmtId="0" fontId="6" fillId="0" borderId="78" xfId="8" applyFont="1" applyFill="1" applyBorder="1" applyAlignment="1" applyProtection="1">
      <alignment horizontal="left" vertical="center" wrapText="1"/>
      <protection locked="0"/>
    </xf>
    <xf numFmtId="0" fontId="6" fillId="0" borderId="99" xfId="8" applyFont="1" applyFill="1" applyBorder="1" applyAlignment="1" applyProtection="1">
      <alignment horizontal="left" vertical="center" wrapText="1"/>
      <protection locked="0"/>
    </xf>
    <xf numFmtId="0" fontId="6" fillId="0" borderId="0" xfId="8" applyFont="1" applyFill="1" applyBorder="1" applyAlignment="1" applyProtection="1">
      <alignment horizontal="left" vertical="center" wrapText="1"/>
      <protection locked="0"/>
    </xf>
    <xf numFmtId="0" fontId="6" fillId="0" borderId="102" xfId="8" applyFont="1" applyFill="1" applyBorder="1" applyAlignment="1" applyProtection="1">
      <alignment horizontal="left" vertical="center" wrapText="1"/>
      <protection locked="0"/>
    </xf>
    <xf numFmtId="0" fontId="5" fillId="0" borderId="77"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78" xfId="7" applyBorder="1" applyAlignment="1" applyProtection="1">
      <alignment horizontal="center" vertical="center"/>
      <protection locked="0"/>
    </xf>
    <xf numFmtId="0" fontId="5" fillId="0" borderId="100" xfId="7" applyBorder="1" applyAlignment="1" applyProtection="1">
      <alignment horizontal="center" vertical="center"/>
      <protection locked="0"/>
    </xf>
    <xf numFmtId="0" fontId="5" fillId="0" borderId="107" xfId="7" applyBorder="1" applyAlignment="1" applyProtection="1">
      <alignment horizontal="center" vertical="center"/>
      <protection locked="0"/>
    </xf>
    <xf numFmtId="0" fontId="5" fillId="0" borderId="103" xfId="7" applyBorder="1" applyAlignment="1" applyProtection="1">
      <alignment horizontal="center" vertical="center"/>
      <protection locked="0"/>
    </xf>
    <xf numFmtId="0" fontId="5" fillId="4" borderId="77" xfId="7" applyFill="1" applyBorder="1" applyAlignment="1" applyProtection="1">
      <alignment horizontal="center" vertical="center"/>
      <protection locked="0"/>
    </xf>
    <xf numFmtId="0" fontId="5" fillId="4" borderId="78" xfId="7" applyFill="1" applyBorder="1" applyAlignment="1" applyProtection="1">
      <alignment horizontal="center" vertical="center"/>
      <protection locked="0"/>
    </xf>
    <xf numFmtId="0" fontId="5" fillId="4" borderId="100" xfId="7" applyFill="1" applyBorder="1" applyAlignment="1" applyProtection="1">
      <alignment horizontal="center" vertical="center"/>
      <protection locked="0"/>
    </xf>
    <xf numFmtId="0" fontId="5" fillId="4" borderId="103" xfId="7" applyFill="1" applyBorder="1" applyAlignment="1" applyProtection="1">
      <alignment horizontal="center" vertical="center"/>
      <protection locked="0"/>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3" fillId="0" borderId="77"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100" xfId="7" applyFont="1" applyBorder="1" applyAlignment="1" applyProtection="1">
      <alignment horizontal="left" vertical="center" wrapText="1"/>
      <protection locked="0"/>
    </xf>
    <xf numFmtId="0" fontId="3" fillId="0" borderId="107" xfId="7" applyFont="1" applyBorder="1" applyAlignment="1" applyProtection="1">
      <alignment horizontal="left" vertical="center" wrapText="1"/>
      <protection locked="0"/>
    </xf>
    <xf numFmtId="0" fontId="3" fillId="0" borderId="103" xfId="7" applyFont="1" applyBorder="1" applyAlignment="1" applyProtection="1">
      <alignment horizontal="left" vertical="center" wrapText="1"/>
      <protection locked="0"/>
    </xf>
    <xf numFmtId="44" fontId="5" fillId="4" borderId="77" xfId="10" applyFont="1" applyFill="1" applyBorder="1" applyAlignment="1" applyProtection="1">
      <alignment horizontal="center" vertical="center"/>
      <protection locked="0"/>
    </xf>
    <xf numFmtId="44" fontId="5" fillId="4" borderId="78" xfId="10" applyFont="1" applyFill="1" applyBorder="1" applyAlignment="1" applyProtection="1">
      <alignment horizontal="center" vertical="center"/>
      <protection locked="0"/>
    </xf>
    <xf numFmtId="44" fontId="5" fillId="4" borderId="100" xfId="10" applyFont="1" applyFill="1" applyBorder="1" applyAlignment="1" applyProtection="1">
      <alignment horizontal="center" vertical="center"/>
      <protection locked="0"/>
    </xf>
    <xf numFmtId="44" fontId="5" fillId="4" borderId="103" xfId="10" applyFont="1" applyFill="1" applyBorder="1" applyAlignment="1" applyProtection="1">
      <alignment horizontal="center" vertical="center"/>
      <protection locked="0"/>
    </xf>
    <xf numFmtId="0" fontId="3" fillId="4" borderId="15" xfId="7" quotePrefix="1" applyFont="1"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9" fontId="9" fillId="0" borderId="15" xfId="8" applyNumberFormat="1"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6" fillId="0" borderId="77"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78" xfId="8" applyFont="1" applyBorder="1" applyAlignment="1" applyProtection="1">
      <alignment vertical="top" wrapText="1"/>
      <protection locked="0"/>
    </xf>
    <xf numFmtId="0" fontId="6" fillId="0" borderId="99"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100" xfId="8" applyFont="1" applyBorder="1" applyAlignment="1" applyProtection="1">
      <alignment vertical="top" wrapText="1"/>
      <protection locked="0"/>
    </xf>
    <xf numFmtId="0" fontId="6" fillId="0" borderId="107" xfId="8" applyFont="1" applyBorder="1" applyAlignment="1" applyProtection="1">
      <alignment vertical="top" wrapText="1"/>
      <protection locked="0"/>
    </xf>
    <xf numFmtId="0" fontId="6" fillId="0" borderId="103" xfId="8" applyFont="1" applyBorder="1" applyAlignment="1" applyProtection="1">
      <alignment vertical="top" wrapText="1"/>
      <protection locked="0"/>
    </xf>
    <xf numFmtId="0" fontId="11" fillId="12" borderId="105" xfId="8" applyFont="1" applyFill="1" applyBorder="1" applyAlignment="1" applyProtection="1">
      <alignment horizontal="center" vertical="center" wrapText="1"/>
    </xf>
    <xf numFmtId="0" fontId="33" fillId="3" borderId="25" xfId="8" applyFont="1" applyFill="1" applyBorder="1" applyAlignment="1" applyProtection="1">
      <alignment horizontal="center"/>
    </xf>
    <xf numFmtId="0" fontId="33" fillId="3" borderId="1" xfId="8" applyFont="1" applyFill="1" applyBorder="1" applyAlignment="1" applyProtection="1">
      <alignment horizontal="center"/>
    </xf>
    <xf numFmtId="0" fontId="32" fillId="0" borderId="1" xfId="0" applyFont="1" applyBorder="1" applyAlignment="1"/>
    <xf numFmtId="0" fontId="32" fillId="0" borderId="2" xfId="0" applyFont="1" applyBorder="1" applyAlignment="1"/>
    <xf numFmtId="0" fontId="10" fillId="0" borderId="15" xfId="8" applyFont="1" applyBorder="1" applyAlignment="1" applyProtection="1">
      <alignment vertical="center" wrapText="1"/>
      <protection locked="0"/>
    </xf>
    <xf numFmtId="0" fontId="9" fillId="0" borderId="15"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16" fontId="9" fillId="0" borderId="15" xfId="8" applyNumberFormat="1" applyFont="1" applyFill="1" applyBorder="1" applyAlignment="1" applyProtection="1">
      <alignment horizontal="center" vertical="center"/>
      <protection locked="0"/>
    </xf>
    <xf numFmtId="166" fontId="9" fillId="0" borderId="25"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166" fontId="9" fillId="0" borderId="15" xfId="8" applyNumberFormat="1" applyFont="1" applyBorder="1" applyAlignment="1" applyProtection="1">
      <alignment horizontal="center" vertical="center"/>
      <protection locked="0"/>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cellXfs>
  <cellStyles count="17">
    <cellStyle name="Euro" xfId="1"/>
    <cellStyle name="Migliaia" xfId="2" builtinId="3"/>
    <cellStyle name="Migliaia [0] 2" xfId="3"/>
    <cellStyle name="Migliaia [0] 2 2" xfId="12"/>
    <cellStyle name="Migliaia 2" xfId="11"/>
    <cellStyle name="Normale" xfId="0" builtinId="0"/>
    <cellStyle name="Normale 2" xfId="4"/>
    <cellStyle name="Normale 2 2" xfId="13"/>
    <cellStyle name="Normale 3" xfId="5"/>
    <cellStyle name="Normale 4" xfId="6"/>
    <cellStyle name="Normale 5" xfId="7"/>
    <cellStyle name="Normale 5 2" xfId="14"/>
    <cellStyle name="Normale_OBJ_rev09" xfId="8"/>
    <cellStyle name="Valuta" xfId="10" builtinId="4"/>
    <cellStyle name="Valuta 2" xfId="16"/>
    <cellStyle name="Währung" xfId="9"/>
    <cellStyle name="Währung 2" xfId="15"/>
  </cellStyles>
  <dxfs count="8">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WhiteSpace="0" view="pageLayout" topLeftCell="A22" zoomScaleNormal="100" zoomScaleSheetLayoutView="100" workbookViewId="0">
      <selection activeCell="B48" sqref="B48"/>
    </sheetView>
  </sheetViews>
  <sheetFormatPr defaultColWidth="9.109375" defaultRowHeight="12.9" customHeight="1" x14ac:dyDescent="0.3"/>
  <cols>
    <col min="1" max="1" width="4.109375" customWidth="1"/>
    <col min="2" max="2" width="43.5546875" customWidth="1"/>
    <col min="3" max="3" width="12.88671875" customWidth="1"/>
    <col min="4" max="4" width="64.33203125" customWidth="1"/>
    <col min="5" max="5" width="42.44140625" style="56" customWidth="1"/>
    <col min="6" max="7" width="9.109375" style="55" hidden="1" customWidth="1"/>
    <col min="8" max="16384" width="9.109375" style="55"/>
  </cols>
  <sheetData>
    <row r="1" spans="1:5" s="54" customFormat="1" ht="29.25" customHeight="1" x14ac:dyDescent="0.25">
      <c r="A1" s="1" t="s">
        <v>279</v>
      </c>
      <c r="B1" s="1" t="s">
        <v>282</v>
      </c>
      <c r="C1" s="1" t="s">
        <v>58</v>
      </c>
      <c r="D1" s="1" t="s">
        <v>281</v>
      </c>
      <c r="E1" s="53" t="s">
        <v>280</v>
      </c>
    </row>
    <row r="2" spans="1:5" ht="15" customHeight="1" x14ac:dyDescent="0.25">
      <c r="A2">
        <v>1</v>
      </c>
      <c r="B2" t="s">
        <v>3</v>
      </c>
      <c r="C2">
        <v>1</v>
      </c>
      <c r="D2" t="s">
        <v>16</v>
      </c>
      <c r="E2" s="87"/>
    </row>
    <row r="3" spans="1:5" ht="18" customHeight="1" x14ac:dyDescent="0.25">
      <c r="C3">
        <v>2</v>
      </c>
      <c r="D3" t="s">
        <v>17</v>
      </c>
      <c r="E3" s="87"/>
    </row>
    <row r="4" spans="1:5" ht="15" customHeight="1" x14ac:dyDescent="0.25">
      <c r="C4">
        <v>3</v>
      </c>
      <c r="D4" t="s">
        <v>18</v>
      </c>
      <c r="E4" s="87"/>
    </row>
    <row r="5" spans="1:5" ht="15" customHeight="1" x14ac:dyDescent="0.25">
      <c r="C5">
        <v>4</v>
      </c>
      <c r="D5" t="s">
        <v>19</v>
      </c>
      <c r="E5" s="87"/>
    </row>
    <row r="6" spans="1:5" ht="15" customHeight="1" x14ac:dyDescent="0.25">
      <c r="C6">
        <v>5</v>
      </c>
      <c r="D6" t="s">
        <v>20</v>
      </c>
      <c r="E6" s="87"/>
    </row>
    <row r="7" spans="1:5" ht="15" customHeight="1" x14ac:dyDescent="0.25">
      <c r="C7">
        <v>6</v>
      </c>
      <c r="D7" t="s">
        <v>21</v>
      </c>
      <c r="E7" s="87"/>
    </row>
    <row r="8" spans="1:5" ht="15" customHeight="1" x14ac:dyDescent="0.25">
      <c r="C8">
        <v>7</v>
      </c>
      <c r="D8" t="s">
        <v>22</v>
      </c>
      <c r="E8" s="87"/>
    </row>
    <row r="9" spans="1:5" ht="12.75" customHeight="1" x14ac:dyDescent="0.25">
      <c r="C9">
        <v>8</v>
      </c>
      <c r="D9" t="s">
        <v>23</v>
      </c>
      <c r="E9" s="87"/>
    </row>
    <row r="10" spans="1:5" ht="12.75" customHeight="1" x14ac:dyDescent="0.25">
      <c r="C10">
        <v>11</v>
      </c>
      <c r="D10" t="s">
        <v>24</v>
      </c>
      <c r="E10" s="87"/>
    </row>
    <row r="11" spans="1:5" ht="12.9" customHeight="1" x14ac:dyDescent="0.25">
      <c r="A11">
        <v>3</v>
      </c>
      <c r="B11" t="s">
        <v>4</v>
      </c>
      <c r="C11">
        <v>1</v>
      </c>
      <c r="D11" t="s">
        <v>25</v>
      </c>
      <c r="E11" s="88"/>
    </row>
    <row r="12" spans="1:5" ht="12.9" customHeight="1" x14ac:dyDescent="0.25">
      <c r="C12">
        <v>2</v>
      </c>
      <c r="D12" t="s">
        <v>26</v>
      </c>
      <c r="E12" s="88"/>
    </row>
    <row r="13" spans="1:5" ht="12.9" customHeight="1" x14ac:dyDescent="0.25">
      <c r="A13">
        <v>4</v>
      </c>
      <c r="B13" t="s">
        <v>5</v>
      </c>
      <c r="C13">
        <v>1</v>
      </c>
      <c r="D13" t="s">
        <v>27</v>
      </c>
      <c r="E13" s="87"/>
    </row>
    <row r="14" spans="1:5" ht="12.9" customHeight="1" x14ac:dyDescent="0.25">
      <c r="C14">
        <v>2</v>
      </c>
      <c r="D14" t="s">
        <v>28</v>
      </c>
      <c r="E14" s="87"/>
    </row>
    <row r="15" spans="1:5" ht="12.9" customHeight="1" x14ac:dyDescent="0.3">
      <c r="C15">
        <v>6</v>
      </c>
      <c r="D15" t="s">
        <v>30</v>
      </c>
      <c r="E15" s="87"/>
    </row>
    <row r="16" spans="1:5" ht="28.5" customHeight="1" x14ac:dyDescent="0.3">
      <c r="A16">
        <v>5</v>
      </c>
      <c r="B16" s="2" t="s">
        <v>6</v>
      </c>
      <c r="C16">
        <v>1</v>
      </c>
      <c r="D16" t="s">
        <v>31</v>
      </c>
      <c r="E16" s="87"/>
    </row>
    <row r="17" spans="1:5" ht="12.9" customHeight="1" x14ac:dyDescent="0.3">
      <c r="C17">
        <v>2</v>
      </c>
      <c r="D17" t="s">
        <v>32</v>
      </c>
      <c r="E17" s="87"/>
    </row>
    <row r="18" spans="1:5" ht="12.9" customHeight="1" x14ac:dyDescent="0.25">
      <c r="A18">
        <v>6</v>
      </c>
      <c r="B18" t="s">
        <v>7</v>
      </c>
      <c r="C18">
        <v>1</v>
      </c>
      <c r="D18" t="s">
        <v>33</v>
      </c>
      <c r="E18" s="87"/>
    </row>
    <row r="19" spans="1:5" ht="12.9" customHeight="1" x14ac:dyDescent="0.25">
      <c r="C19">
        <v>2</v>
      </c>
      <c r="D19" t="s">
        <v>34</v>
      </c>
      <c r="E19" s="87"/>
    </row>
    <row r="20" spans="1:5" ht="12.9" customHeight="1" x14ac:dyDescent="0.25">
      <c r="A20">
        <v>8</v>
      </c>
      <c r="B20" t="s">
        <v>8</v>
      </c>
      <c r="C20">
        <v>1</v>
      </c>
      <c r="D20" t="s">
        <v>35</v>
      </c>
      <c r="E20" s="87"/>
    </row>
    <row r="21" spans="1:5" ht="12.9" customHeight="1" x14ac:dyDescent="0.25">
      <c r="C21">
        <v>2</v>
      </c>
      <c r="D21" s="2" t="s">
        <v>36</v>
      </c>
      <c r="E21" s="87"/>
    </row>
    <row r="22" spans="1:5" ht="29.25" customHeight="1" x14ac:dyDescent="0.25">
      <c r="A22">
        <v>9</v>
      </c>
      <c r="B22" s="2" t="s">
        <v>9</v>
      </c>
      <c r="C22">
        <v>1</v>
      </c>
      <c r="D22" t="s">
        <v>37</v>
      </c>
      <c r="E22" s="87"/>
    </row>
    <row r="23" spans="1:5" ht="29.25" customHeight="1" x14ac:dyDescent="0.25">
      <c r="C23">
        <v>2</v>
      </c>
      <c r="D23" t="s">
        <v>38</v>
      </c>
      <c r="E23" s="87"/>
    </row>
    <row r="24" spans="1:5" ht="12.9" customHeight="1" x14ac:dyDescent="0.3">
      <c r="C24">
        <v>3</v>
      </c>
      <c r="D24" t="s">
        <v>39</v>
      </c>
      <c r="E24" s="87"/>
    </row>
    <row r="25" spans="1:5" ht="12.9" customHeight="1" x14ac:dyDescent="0.3">
      <c r="C25">
        <v>4</v>
      </c>
      <c r="D25" t="s">
        <v>40</v>
      </c>
      <c r="E25" s="87"/>
    </row>
    <row r="26" spans="1:5" ht="12.9" customHeight="1" x14ac:dyDescent="0.3">
      <c r="C26">
        <v>7</v>
      </c>
      <c r="D26" t="s">
        <v>41</v>
      </c>
      <c r="E26" s="87"/>
    </row>
    <row r="27" spans="1:5" ht="12.9" customHeight="1" x14ac:dyDescent="0.3">
      <c r="C27">
        <v>8</v>
      </c>
      <c r="D27" t="s">
        <v>42</v>
      </c>
      <c r="E27" s="87"/>
    </row>
    <row r="28" spans="1:5" ht="12.9" customHeight="1" x14ac:dyDescent="0.3">
      <c r="A28">
        <v>10</v>
      </c>
      <c r="B28" t="s">
        <v>10</v>
      </c>
      <c r="C28">
        <v>2</v>
      </c>
      <c r="D28" t="s">
        <v>43</v>
      </c>
      <c r="E28" s="87"/>
    </row>
    <row r="29" spans="1:5" ht="12.9" customHeight="1" x14ac:dyDescent="0.3">
      <c r="C29">
        <v>5</v>
      </c>
      <c r="D29" t="s">
        <v>44</v>
      </c>
      <c r="E29" s="87"/>
    </row>
    <row r="30" spans="1:5" ht="12.9" customHeight="1" x14ac:dyDescent="0.3">
      <c r="A30">
        <v>12</v>
      </c>
      <c r="B30" t="s">
        <v>11</v>
      </c>
      <c r="C30">
        <v>1</v>
      </c>
      <c r="D30" t="s">
        <v>45</v>
      </c>
      <c r="E30" s="87"/>
    </row>
    <row r="31" spans="1:5" ht="12.9" customHeight="1" x14ac:dyDescent="0.3">
      <c r="C31">
        <v>2</v>
      </c>
      <c r="D31" t="s">
        <v>46</v>
      </c>
      <c r="E31" s="87"/>
    </row>
    <row r="32" spans="1:5" ht="12.9" customHeight="1" x14ac:dyDescent="0.3">
      <c r="C32">
        <v>3</v>
      </c>
      <c r="D32" t="s">
        <v>47</v>
      </c>
      <c r="E32" s="87"/>
    </row>
    <row r="33" spans="1:5" ht="12.9" customHeight="1" x14ac:dyDescent="0.3">
      <c r="C33">
        <v>4</v>
      </c>
      <c r="D33" t="s">
        <v>48</v>
      </c>
      <c r="E33" s="87"/>
    </row>
    <row r="34" spans="1:5" ht="12.9" customHeight="1" x14ac:dyDescent="0.3">
      <c r="C34">
        <v>6</v>
      </c>
      <c r="D34" t="s">
        <v>49</v>
      </c>
      <c r="E34" s="87"/>
    </row>
    <row r="35" spans="1:5" ht="12.9" customHeight="1" x14ac:dyDescent="0.3">
      <c r="C35">
        <v>7</v>
      </c>
      <c r="D35" s="2" t="s">
        <v>50</v>
      </c>
      <c r="E35" s="87"/>
    </row>
    <row r="36" spans="1:5" ht="12.9" customHeight="1" x14ac:dyDescent="0.3">
      <c r="C36">
        <v>8</v>
      </c>
      <c r="D36" t="s">
        <v>51</v>
      </c>
      <c r="E36" s="87"/>
    </row>
    <row r="37" spans="1:5" ht="12.9" customHeight="1" x14ac:dyDescent="0.3">
      <c r="C37">
        <v>9</v>
      </c>
      <c r="D37" t="s">
        <v>52</v>
      </c>
      <c r="E37" s="87"/>
    </row>
    <row r="38" spans="1:5" ht="12.9" customHeight="1" x14ac:dyDescent="0.3">
      <c r="A38">
        <v>13</v>
      </c>
      <c r="B38" t="s">
        <v>348</v>
      </c>
      <c r="C38">
        <v>7</v>
      </c>
      <c r="D38" t="s">
        <v>349</v>
      </c>
      <c r="E38" s="87"/>
    </row>
    <row r="39" spans="1:5" ht="12.9" customHeight="1" x14ac:dyDescent="0.3">
      <c r="A39">
        <v>14</v>
      </c>
      <c r="B39" t="s">
        <v>12</v>
      </c>
      <c r="C39">
        <v>2</v>
      </c>
      <c r="D39" t="s">
        <v>53</v>
      </c>
      <c r="E39" s="87"/>
    </row>
    <row r="40" spans="1:5" ht="12.9" customHeight="1" x14ac:dyDescent="0.3">
      <c r="C40">
        <v>4</v>
      </c>
      <c r="D40" t="s">
        <v>54</v>
      </c>
      <c r="E40" s="87"/>
    </row>
    <row r="41" spans="1:5" ht="27.75" customHeight="1" x14ac:dyDescent="0.3">
      <c r="A41">
        <v>15</v>
      </c>
      <c r="B41" s="2" t="s">
        <v>13</v>
      </c>
      <c r="C41">
        <v>1</v>
      </c>
      <c r="D41" t="s">
        <v>55</v>
      </c>
      <c r="E41" s="87"/>
    </row>
    <row r="42" spans="1:5" ht="12.9" customHeight="1" x14ac:dyDescent="0.3">
      <c r="C42">
        <v>3</v>
      </c>
      <c r="D42" t="s">
        <v>350</v>
      </c>
      <c r="E42" s="87"/>
    </row>
    <row r="43" spans="1:5" ht="12.9" customHeight="1" x14ac:dyDescent="0.3">
      <c r="A43">
        <v>16</v>
      </c>
      <c r="B43" t="s">
        <v>14</v>
      </c>
      <c r="C43">
        <v>1</v>
      </c>
      <c r="D43" t="s">
        <v>56</v>
      </c>
      <c r="E43" s="87"/>
    </row>
    <row r="44" spans="1:5" ht="12.9" customHeight="1" x14ac:dyDescent="0.3">
      <c r="A44">
        <v>19</v>
      </c>
      <c r="B44" t="s">
        <v>15</v>
      </c>
      <c r="C44">
        <v>1</v>
      </c>
      <c r="D44" s="2" t="s">
        <v>57</v>
      </c>
      <c r="E44" s="87"/>
    </row>
    <row r="45" spans="1:5" ht="12.9" customHeight="1" x14ac:dyDescent="0.3">
      <c r="A45">
        <v>20</v>
      </c>
      <c r="B45" t="s">
        <v>351</v>
      </c>
      <c r="C45" s="86">
        <v>1</v>
      </c>
      <c r="D45" t="s">
        <v>355</v>
      </c>
      <c r="E45" s="87"/>
    </row>
    <row r="46" spans="1:5" ht="12.9" customHeight="1" x14ac:dyDescent="0.3">
      <c r="C46" s="86">
        <v>2</v>
      </c>
      <c r="D46" t="s">
        <v>356</v>
      </c>
      <c r="E46" s="87"/>
    </row>
    <row r="47" spans="1:5" ht="12.9" customHeight="1" x14ac:dyDescent="0.3">
      <c r="C47" s="86">
        <v>3</v>
      </c>
      <c r="D47" t="s">
        <v>357</v>
      </c>
      <c r="E47" s="87"/>
    </row>
    <row r="48" spans="1:5" ht="12.9" customHeight="1" x14ac:dyDescent="0.3">
      <c r="A48">
        <v>50</v>
      </c>
      <c r="B48" t="s">
        <v>352</v>
      </c>
      <c r="C48">
        <v>1</v>
      </c>
      <c r="D48" t="s">
        <v>353</v>
      </c>
      <c r="E48" s="87"/>
    </row>
    <row r="49" spans="3:5" ht="12.9" customHeight="1" x14ac:dyDescent="0.3">
      <c r="C49">
        <v>2</v>
      </c>
      <c r="D49" t="s">
        <v>354</v>
      </c>
      <c r="E49" s="87"/>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6" type="noConversion"/>
  <pageMargins left="0.39370078740157483" right="0.39370078740157483" top="0.67" bottom="0.19685039370078741" header="0.19685039370078741" footer="0.19685039370078741"/>
  <pageSetup paperSize="9" scale="75" orientation="landscape" r:id="rId4"/>
  <headerFooter alignWithMargins="0">
    <oddHeader xml:space="preserve">&amp;C
COMUNE DI CANDIOLO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
  <sheetViews>
    <sheetView tabSelected="1" showWhiteSpace="0" topLeftCell="A28" zoomScaleNormal="100" workbookViewId="0">
      <selection activeCell="K49" sqref="K49:L51"/>
    </sheetView>
  </sheetViews>
  <sheetFormatPr defaultColWidth="9.109375" defaultRowHeight="13.2" x14ac:dyDescent="0.25"/>
  <cols>
    <col min="1" max="7" width="9.109375" style="5"/>
    <col min="8" max="8" width="10.109375" style="5" bestFit="1" customWidth="1"/>
    <col min="9" max="9" width="9.109375" style="5"/>
    <col min="10" max="10" width="9.6640625" style="5" customWidth="1"/>
    <col min="11" max="11" width="11.44140625" style="5" customWidth="1"/>
    <col min="12" max="12" width="13.88671875" style="5" customWidth="1"/>
    <col min="13" max="13" width="9.109375" style="5"/>
    <col min="14" max="14" width="19" style="5" bestFit="1" customWidth="1"/>
    <col min="15" max="16384" width="9.109375" style="5"/>
  </cols>
  <sheetData>
    <row r="1" spans="1:15" ht="21.75" customHeight="1" thickBot="1" x14ac:dyDescent="0.25">
      <c r="A1" s="433"/>
      <c r="B1" s="434"/>
      <c r="C1" s="434"/>
      <c r="D1" s="434"/>
      <c r="E1" s="434"/>
      <c r="F1" s="434"/>
      <c r="G1" s="434"/>
      <c r="H1" s="434"/>
      <c r="I1" s="434"/>
      <c r="J1" s="434"/>
      <c r="K1" s="116" t="s">
        <v>116</v>
      </c>
      <c r="L1" s="117">
        <v>2017</v>
      </c>
    </row>
    <row r="2" spans="1:15" ht="24.75" customHeight="1" thickBot="1" x14ac:dyDescent="0.25">
      <c r="A2" s="435" t="s">
        <v>247</v>
      </c>
      <c r="B2" s="436"/>
      <c r="C2" s="436"/>
      <c r="D2" s="436"/>
      <c r="E2" s="436"/>
      <c r="F2" s="436"/>
      <c r="G2" s="436"/>
      <c r="H2" s="436"/>
      <c r="I2" s="436"/>
      <c r="J2" s="436"/>
      <c r="K2" s="436"/>
      <c r="L2" s="437"/>
    </row>
    <row r="3" spans="1:15" ht="13.5" customHeight="1" x14ac:dyDescent="0.2">
      <c r="A3" s="438" t="s">
        <v>248</v>
      </c>
      <c r="B3" s="439"/>
      <c r="C3" s="439"/>
      <c r="D3" s="439"/>
      <c r="E3" s="439"/>
      <c r="F3" s="439"/>
      <c r="G3" s="439"/>
      <c r="H3" s="439"/>
      <c r="I3" s="439"/>
      <c r="J3" s="439"/>
      <c r="K3" s="439"/>
      <c r="L3" s="440"/>
      <c r="M3" s="25"/>
    </row>
    <row r="4" spans="1:15" ht="15" customHeight="1" x14ac:dyDescent="0.2">
      <c r="A4" s="441" t="s">
        <v>119</v>
      </c>
      <c r="B4" s="442"/>
      <c r="C4" s="442"/>
      <c r="D4" s="442"/>
      <c r="E4" s="443">
        <f>$L$1 - 3</f>
        <v>2014</v>
      </c>
      <c r="F4" s="443"/>
      <c r="G4" s="443">
        <f>$L$1-2</f>
        <v>2015</v>
      </c>
      <c r="H4" s="443"/>
      <c r="I4" s="443">
        <f>$L$1-1</f>
        <v>2016</v>
      </c>
      <c r="J4" s="443"/>
      <c r="K4" s="444">
        <f>$L$1</f>
        <v>2017</v>
      </c>
      <c r="L4" s="445"/>
      <c r="M4" s="25"/>
      <c r="N4" s="6"/>
    </row>
    <row r="5" spans="1:15" ht="12.75" customHeight="1" x14ac:dyDescent="0.2">
      <c r="A5" s="446" t="s">
        <v>249</v>
      </c>
      <c r="B5" s="447"/>
      <c r="C5" s="447"/>
      <c r="D5" s="447"/>
      <c r="E5" s="453">
        <v>1</v>
      </c>
      <c r="F5" s="454"/>
      <c r="G5" s="453">
        <v>1</v>
      </c>
      <c r="H5" s="454"/>
      <c r="I5" s="453">
        <v>1</v>
      </c>
      <c r="J5" s="454"/>
      <c r="K5" s="448">
        <v>1</v>
      </c>
      <c r="L5" s="449"/>
    </row>
    <row r="6" spans="1:15" ht="12.75" customHeight="1" x14ac:dyDescent="0.2">
      <c r="A6" s="456" t="s">
        <v>250</v>
      </c>
      <c r="B6" s="457"/>
      <c r="C6" s="457"/>
      <c r="D6" s="457"/>
      <c r="E6" s="453">
        <v>3</v>
      </c>
      <c r="F6" s="454"/>
      <c r="G6" s="453">
        <v>3</v>
      </c>
      <c r="H6" s="454"/>
      <c r="I6" s="453">
        <v>3</v>
      </c>
      <c r="J6" s="454"/>
      <c r="K6" s="448">
        <v>3</v>
      </c>
      <c r="L6" s="449"/>
      <c r="N6" s="6"/>
    </row>
    <row r="7" spans="1:15" ht="12.75" x14ac:dyDescent="0.2">
      <c r="A7" s="456" t="s">
        <v>251</v>
      </c>
      <c r="B7" s="457"/>
      <c r="C7" s="457"/>
      <c r="D7" s="457"/>
      <c r="E7" s="453">
        <v>8</v>
      </c>
      <c r="F7" s="454"/>
      <c r="G7" s="453">
        <v>8</v>
      </c>
      <c r="H7" s="454"/>
      <c r="I7" s="453">
        <v>8</v>
      </c>
      <c r="J7" s="454"/>
      <c r="K7" s="448">
        <v>8</v>
      </c>
      <c r="L7" s="449"/>
    </row>
    <row r="8" spans="1:15" ht="13.5" thickBot="1" x14ac:dyDescent="0.25">
      <c r="A8" s="450" t="s">
        <v>252</v>
      </c>
      <c r="B8" s="451"/>
      <c r="C8" s="451"/>
      <c r="D8" s="451"/>
      <c r="E8" s="452">
        <f>SUM(E5:F7)</f>
        <v>12</v>
      </c>
      <c r="F8" s="452"/>
      <c r="G8" s="452">
        <f>SUM(G5:H7)</f>
        <v>12</v>
      </c>
      <c r="H8" s="452"/>
      <c r="I8" s="452">
        <f>SUM(I5:J7)</f>
        <v>12</v>
      </c>
      <c r="J8" s="452"/>
      <c r="K8" s="452">
        <f>SUM(K5:L7)</f>
        <v>12</v>
      </c>
      <c r="L8" s="455"/>
    </row>
    <row r="9" spans="1:15" s="16" customFormat="1" ht="22.5" customHeight="1" thickBot="1" x14ac:dyDescent="0.25">
      <c r="A9" s="459"/>
      <c r="B9" s="460"/>
      <c r="C9" s="460"/>
      <c r="D9" s="460"/>
      <c r="E9" s="460"/>
      <c r="F9" s="460"/>
      <c r="G9" s="460"/>
      <c r="H9" s="460"/>
      <c r="I9" s="460"/>
      <c r="J9" s="460"/>
      <c r="K9" s="460"/>
      <c r="L9" s="461"/>
    </row>
    <row r="10" spans="1:15" x14ac:dyDescent="0.25">
      <c r="A10" s="438" t="s">
        <v>253</v>
      </c>
      <c r="B10" s="439"/>
      <c r="C10" s="439"/>
      <c r="D10" s="439"/>
      <c r="E10" s="439"/>
      <c r="F10" s="439"/>
      <c r="G10" s="439"/>
      <c r="H10" s="439"/>
      <c r="I10" s="439"/>
      <c r="J10" s="439"/>
      <c r="K10" s="439"/>
      <c r="L10" s="440"/>
    </row>
    <row r="11" spans="1:15" ht="12.75" x14ac:dyDescent="0.2">
      <c r="A11" s="441" t="s">
        <v>119</v>
      </c>
      <c r="B11" s="442"/>
      <c r="C11" s="442"/>
      <c r="D11" s="442"/>
      <c r="E11" s="443">
        <f>$L$1 - 3</f>
        <v>2014</v>
      </c>
      <c r="F11" s="443"/>
      <c r="G11" s="443">
        <f>$L$1-2</f>
        <v>2015</v>
      </c>
      <c r="H11" s="443"/>
      <c r="I11" s="443">
        <f>$L$1-1</f>
        <v>2016</v>
      </c>
      <c r="J11" s="443"/>
      <c r="K11" s="444">
        <f>$L$1</f>
        <v>2017</v>
      </c>
      <c r="L11" s="445"/>
    </row>
    <row r="12" spans="1:15" ht="12.75" x14ac:dyDescent="0.2">
      <c r="A12" s="446" t="s">
        <v>249</v>
      </c>
      <c r="B12" s="447"/>
      <c r="C12" s="447"/>
      <c r="D12" s="447"/>
      <c r="E12" s="458">
        <v>56</v>
      </c>
      <c r="F12" s="458"/>
      <c r="G12" s="458">
        <v>57</v>
      </c>
      <c r="H12" s="458"/>
      <c r="I12" s="458">
        <v>58</v>
      </c>
      <c r="J12" s="458"/>
      <c r="K12" s="448">
        <v>59</v>
      </c>
      <c r="L12" s="449"/>
    </row>
    <row r="13" spans="1:15" ht="12.75" x14ac:dyDescent="0.2">
      <c r="A13" s="456" t="s">
        <v>250</v>
      </c>
      <c r="B13" s="457"/>
      <c r="C13" s="457"/>
      <c r="D13" s="457"/>
      <c r="E13" s="458">
        <v>50.33</v>
      </c>
      <c r="F13" s="458"/>
      <c r="G13" s="458">
        <v>51.33</v>
      </c>
      <c r="H13" s="458"/>
      <c r="I13" s="458">
        <v>52.33</v>
      </c>
      <c r="J13" s="458"/>
      <c r="K13" s="448">
        <v>53.33</v>
      </c>
      <c r="L13" s="449"/>
    </row>
    <row r="14" spans="1:15" ht="12.75" x14ac:dyDescent="0.2">
      <c r="A14" s="456" t="s">
        <v>251</v>
      </c>
      <c r="B14" s="457"/>
      <c r="C14" s="457"/>
      <c r="D14" s="457"/>
      <c r="E14" s="458">
        <v>46.87</v>
      </c>
      <c r="F14" s="458"/>
      <c r="G14" s="453">
        <v>47.87</v>
      </c>
      <c r="H14" s="454"/>
      <c r="I14" s="453">
        <v>48.87</v>
      </c>
      <c r="J14" s="454"/>
      <c r="K14" s="448">
        <v>49.87</v>
      </c>
      <c r="L14" s="449"/>
    </row>
    <row r="15" spans="1:15" ht="13.8" thickBot="1" x14ac:dyDescent="0.3">
      <c r="A15" s="450" t="s">
        <v>254</v>
      </c>
      <c r="B15" s="451"/>
      <c r="C15" s="451"/>
      <c r="D15" s="451"/>
      <c r="E15" s="462">
        <f>SUM(E12:F14)/3</f>
        <v>51.066666666666663</v>
      </c>
      <c r="F15" s="462"/>
      <c r="G15" s="462">
        <f>SUM(G12:H14)/3</f>
        <v>52.066666666666663</v>
      </c>
      <c r="H15" s="462"/>
      <c r="I15" s="462">
        <f>SUM(I12:J14)/3</f>
        <v>53.066666666666663</v>
      </c>
      <c r="J15" s="462"/>
      <c r="K15" s="462">
        <f>SUM(K12:L14)/3</f>
        <v>54.066666666666663</v>
      </c>
      <c r="L15" s="463"/>
      <c r="O15" s="44"/>
    </row>
    <row r="16" spans="1:15" ht="32.25" customHeight="1" thickBot="1" x14ac:dyDescent="0.25">
      <c r="A16" s="459"/>
      <c r="B16" s="460"/>
      <c r="C16" s="460"/>
      <c r="D16" s="460"/>
      <c r="E16" s="460"/>
      <c r="F16" s="460"/>
      <c r="G16" s="460"/>
      <c r="H16" s="460"/>
      <c r="I16" s="460"/>
      <c r="J16" s="460"/>
      <c r="K16" s="460"/>
      <c r="L16" s="461"/>
    </row>
    <row r="17" spans="1:13" ht="12.75" x14ac:dyDescent="0.2">
      <c r="A17" s="438" t="s">
        <v>255</v>
      </c>
      <c r="B17" s="439"/>
      <c r="C17" s="439"/>
      <c r="D17" s="439"/>
      <c r="E17" s="439"/>
      <c r="F17" s="439"/>
      <c r="G17" s="439"/>
      <c r="H17" s="439"/>
      <c r="I17" s="439"/>
      <c r="J17" s="439"/>
      <c r="K17" s="439"/>
      <c r="L17" s="440"/>
    </row>
    <row r="18" spans="1:13" ht="12.75" x14ac:dyDescent="0.2">
      <c r="A18" s="441" t="s">
        <v>119</v>
      </c>
      <c r="B18" s="442"/>
      <c r="C18" s="442"/>
      <c r="D18" s="442"/>
      <c r="E18" s="443">
        <f>$L$1 - 3</f>
        <v>2014</v>
      </c>
      <c r="F18" s="443"/>
      <c r="G18" s="443">
        <f>$L$1-2</f>
        <v>2015</v>
      </c>
      <c r="H18" s="443"/>
      <c r="I18" s="443">
        <f>$L$1-1</f>
        <v>2016</v>
      </c>
      <c r="J18" s="443"/>
      <c r="K18" s="444">
        <f>$L$1</f>
        <v>2017</v>
      </c>
      <c r="L18" s="445"/>
    </row>
    <row r="19" spans="1:13" ht="12.75" x14ac:dyDescent="0.2">
      <c r="A19" s="446" t="s">
        <v>256</v>
      </c>
      <c r="B19" s="447"/>
      <c r="C19" s="447"/>
      <c r="D19" s="447"/>
      <c r="E19" s="458">
        <v>0.41899999999999998</v>
      </c>
      <c r="F19" s="458"/>
      <c r="G19" s="458">
        <v>0.47810000000000002</v>
      </c>
      <c r="H19" s="458"/>
      <c r="I19" s="458">
        <v>0.44269999999999998</v>
      </c>
      <c r="J19" s="458"/>
      <c r="K19" s="464">
        <v>6.6049999999999998E-3</v>
      </c>
      <c r="L19" s="465"/>
      <c r="M19" s="92"/>
    </row>
    <row r="20" spans="1:13" ht="13.5" thickBot="1" x14ac:dyDescent="0.25">
      <c r="A20" s="466" t="s">
        <v>257</v>
      </c>
      <c r="B20" s="467"/>
      <c r="C20" s="467"/>
      <c r="D20" s="467"/>
      <c r="E20" s="468">
        <v>0.1082</v>
      </c>
      <c r="F20" s="469"/>
      <c r="G20" s="468">
        <v>0.12180000000000001</v>
      </c>
      <c r="H20" s="469"/>
      <c r="I20" s="468">
        <v>0.1</v>
      </c>
      <c r="J20" s="469"/>
      <c r="K20" s="470">
        <v>3.4770000000000001E-3</v>
      </c>
      <c r="L20" s="471"/>
      <c r="M20" s="92"/>
    </row>
    <row r="21" spans="1:13" ht="12.75" x14ac:dyDescent="0.2">
      <c r="A21" s="49"/>
      <c r="B21" s="50"/>
      <c r="C21" s="50"/>
      <c r="D21" s="50"/>
      <c r="E21" s="50"/>
      <c r="F21" s="50"/>
      <c r="G21" s="50"/>
      <c r="H21" s="50"/>
      <c r="I21" s="50"/>
      <c r="J21" s="50"/>
      <c r="K21" s="50"/>
      <c r="L21" s="51"/>
    </row>
    <row r="22" spans="1:13" ht="12.75" x14ac:dyDescent="0.2">
      <c r="A22" s="459"/>
      <c r="B22" s="460"/>
      <c r="C22" s="460"/>
      <c r="D22" s="460"/>
      <c r="E22" s="460"/>
      <c r="F22" s="460"/>
      <c r="G22" s="460"/>
      <c r="H22" s="460"/>
      <c r="I22" s="460"/>
      <c r="J22" s="460"/>
      <c r="K22" s="460"/>
      <c r="L22" s="461"/>
    </row>
    <row r="23" spans="1:13" ht="12.75" x14ac:dyDescent="0.2">
      <c r="A23" s="49"/>
      <c r="B23" s="50"/>
      <c r="C23" s="50"/>
      <c r="D23" s="50"/>
      <c r="E23" s="50"/>
      <c r="F23" s="50"/>
      <c r="G23" s="50"/>
      <c r="H23" s="50"/>
      <c r="I23" s="50"/>
      <c r="J23" s="50"/>
      <c r="K23" s="50"/>
      <c r="L23" s="51"/>
    </row>
    <row r="24" spans="1:13" ht="13.5" thickBot="1" x14ac:dyDescent="0.25">
      <c r="A24" s="49"/>
      <c r="B24" s="50"/>
      <c r="C24" s="50"/>
      <c r="D24" s="50"/>
      <c r="E24" s="50"/>
      <c r="F24" s="50"/>
      <c r="G24" s="50"/>
      <c r="H24" s="50"/>
      <c r="I24" s="50"/>
      <c r="J24" s="50"/>
      <c r="K24" s="50"/>
      <c r="L24" s="51"/>
    </row>
    <row r="25" spans="1:13" ht="12.75" x14ac:dyDescent="0.2">
      <c r="A25" s="438" t="s">
        <v>258</v>
      </c>
      <c r="B25" s="439"/>
      <c r="C25" s="439"/>
      <c r="D25" s="439"/>
      <c r="E25" s="439"/>
      <c r="F25" s="439"/>
      <c r="G25" s="439"/>
      <c r="H25" s="439"/>
      <c r="I25" s="439"/>
      <c r="J25" s="439"/>
      <c r="K25" s="439"/>
      <c r="L25" s="440"/>
    </row>
    <row r="26" spans="1:13" ht="12.75" x14ac:dyDescent="0.2">
      <c r="A26" s="441" t="s">
        <v>119</v>
      </c>
      <c r="B26" s="442"/>
      <c r="C26" s="442"/>
      <c r="D26" s="442"/>
      <c r="E26" s="443">
        <f>$L$1 - 3</f>
        <v>2014</v>
      </c>
      <c r="F26" s="443"/>
      <c r="G26" s="443">
        <f>$L$1-2</f>
        <v>2015</v>
      </c>
      <c r="H26" s="443"/>
      <c r="I26" s="443">
        <f>$L$1-1</f>
        <v>2016</v>
      </c>
      <c r="J26" s="443"/>
      <c r="K26" s="444">
        <f>$L$1</f>
        <v>2017</v>
      </c>
      <c r="L26" s="445"/>
    </row>
    <row r="27" spans="1:13" ht="12.75" customHeight="1" x14ac:dyDescent="0.2">
      <c r="A27" s="446" t="s">
        <v>259</v>
      </c>
      <c r="B27" s="447"/>
      <c r="C27" s="447"/>
      <c r="D27" s="447"/>
      <c r="E27" s="458">
        <v>459252.62</v>
      </c>
      <c r="F27" s="458"/>
      <c r="G27" s="458">
        <v>450696.04</v>
      </c>
      <c r="H27" s="458"/>
      <c r="I27" s="458">
        <v>470573</v>
      </c>
      <c r="J27" s="458"/>
      <c r="K27" s="475">
        <v>437667.76</v>
      </c>
      <c r="L27" s="476"/>
    </row>
    <row r="28" spans="1:13" ht="12.75" customHeight="1" x14ac:dyDescent="0.2">
      <c r="A28" s="446" t="s">
        <v>260</v>
      </c>
      <c r="B28" s="447"/>
      <c r="C28" s="447"/>
      <c r="D28" s="447"/>
      <c r="E28" s="458">
        <v>2700</v>
      </c>
      <c r="F28" s="458"/>
      <c r="G28" s="458">
        <v>2700</v>
      </c>
      <c r="H28" s="458"/>
      <c r="I28" s="458">
        <v>2700</v>
      </c>
      <c r="J28" s="458"/>
      <c r="K28" s="475">
        <v>2700</v>
      </c>
      <c r="L28" s="476"/>
    </row>
    <row r="29" spans="1:13" ht="12.75" customHeight="1" thickBot="1" x14ac:dyDescent="0.25">
      <c r="A29" s="472" t="s">
        <v>261</v>
      </c>
      <c r="B29" s="473"/>
      <c r="C29" s="473"/>
      <c r="D29" s="473"/>
      <c r="E29" s="474">
        <v>1504.6</v>
      </c>
      <c r="F29" s="474"/>
      <c r="G29" s="474">
        <v>1644</v>
      </c>
      <c r="H29" s="474"/>
      <c r="I29" s="474">
        <v>1944</v>
      </c>
      <c r="J29" s="474"/>
      <c r="K29" s="477">
        <v>915.5</v>
      </c>
      <c r="L29" s="478"/>
    </row>
    <row r="30" spans="1:13" ht="12.75" x14ac:dyDescent="0.2">
      <c r="A30" s="49"/>
      <c r="B30" s="50"/>
      <c r="C30" s="50"/>
      <c r="D30" s="50"/>
      <c r="E30" s="50"/>
      <c r="F30" s="50"/>
      <c r="G30" s="50"/>
      <c r="H30" s="50"/>
      <c r="I30" s="50"/>
      <c r="J30" s="50"/>
      <c r="K30" s="50"/>
      <c r="L30" s="51"/>
    </row>
    <row r="31" spans="1:13" ht="13.5" thickBot="1" x14ac:dyDescent="0.25">
      <c r="A31" s="49"/>
      <c r="B31" s="50"/>
      <c r="C31" s="50"/>
      <c r="D31" s="50"/>
      <c r="E31" s="50"/>
      <c r="F31" s="50"/>
      <c r="G31" s="50"/>
      <c r="H31" s="50"/>
      <c r="I31" s="50"/>
      <c r="J31" s="50"/>
      <c r="K31" s="50"/>
      <c r="L31" s="51"/>
    </row>
    <row r="32" spans="1:13" ht="12.75" x14ac:dyDescent="0.2">
      <c r="A32" s="492" t="s">
        <v>262</v>
      </c>
      <c r="B32" s="493"/>
      <c r="C32" s="493"/>
      <c r="D32" s="493"/>
      <c r="E32" s="493"/>
      <c r="F32" s="493"/>
      <c r="G32" s="493"/>
      <c r="H32" s="493"/>
      <c r="I32" s="493"/>
      <c r="J32" s="493"/>
      <c r="K32" s="493"/>
      <c r="L32" s="494"/>
    </row>
    <row r="33" spans="1:13" ht="12.75" x14ac:dyDescent="0.2">
      <c r="A33" s="479" t="s">
        <v>119</v>
      </c>
      <c r="B33" s="480"/>
      <c r="C33" s="480"/>
      <c r="D33" s="481"/>
      <c r="E33" s="443">
        <f>$L$1-3</f>
        <v>2014</v>
      </c>
      <c r="F33" s="443"/>
      <c r="G33" s="443">
        <f>$L$1-2</f>
        <v>2015</v>
      </c>
      <c r="H33" s="443"/>
      <c r="I33" s="443">
        <f>$L$1-1</f>
        <v>2016</v>
      </c>
      <c r="J33" s="443"/>
      <c r="K33" s="443">
        <f>$L$1</f>
        <v>2017</v>
      </c>
      <c r="L33" s="502"/>
    </row>
    <row r="34" spans="1:13" ht="12.75" customHeight="1" x14ac:dyDescent="0.25">
      <c r="A34" s="503" t="s">
        <v>263</v>
      </c>
      <c r="B34" s="504"/>
      <c r="C34" s="504"/>
      <c r="D34" s="505"/>
      <c r="E34" s="506">
        <f>E27/'Economico Patrimoniale'!E19</f>
        <v>0.26991982865534131</v>
      </c>
      <c r="F34" s="506"/>
      <c r="G34" s="506">
        <f>G27/'Economico Patrimoniale'!G19</f>
        <v>0.27531911029765316</v>
      </c>
      <c r="H34" s="506"/>
      <c r="I34" s="506">
        <f>I27/'Economico Patrimoniale'!I19</f>
        <v>0.28628179271451704</v>
      </c>
      <c r="J34" s="506"/>
      <c r="K34" s="507">
        <f>K27/'Economico Patrimoniale'!K19</f>
        <v>0.28332787502358814</v>
      </c>
      <c r="L34" s="508"/>
    </row>
    <row r="35" spans="1:13" ht="12.75" customHeight="1" x14ac:dyDescent="0.25">
      <c r="A35" s="499" t="s">
        <v>224</v>
      </c>
      <c r="B35" s="500"/>
      <c r="C35" s="500"/>
      <c r="D35" s="501"/>
      <c r="E35" s="506"/>
      <c r="F35" s="506"/>
      <c r="G35" s="506"/>
      <c r="H35" s="506"/>
      <c r="I35" s="506"/>
      <c r="J35" s="506"/>
      <c r="K35" s="507"/>
      <c r="L35" s="508"/>
    </row>
    <row r="36" spans="1:13" ht="12.75" customHeight="1" x14ac:dyDescent="0.25">
      <c r="A36" s="482" t="s">
        <v>264</v>
      </c>
      <c r="B36" s="483"/>
      <c r="C36" s="483"/>
      <c r="D36" s="484"/>
      <c r="E36" s="506"/>
      <c r="F36" s="506"/>
      <c r="G36" s="506"/>
      <c r="H36" s="506"/>
      <c r="I36" s="506"/>
      <c r="J36" s="506"/>
      <c r="K36" s="507"/>
      <c r="L36" s="508"/>
    </row>
    <row r="37" spans="1:13" ht="12.75" customHeight="1" x14ac:dyDescent="0.25">
      <c r="A37" s="503" t="s">
        <v>265</v>
      </c>
      <c r="B37" s="504"/>
      <c r="C37" s="504"/>
      <c r="D37" s="505"/>
      <c r="E37" s="509">
        <f>E27/E8</f>
        <v>38271.051666666666</v>
      </c>
      <c r="F37" s="510"/>
      <c r="G37" s="509">
        <f>G27/G8</f>
        <v>37558.003333333334</v>
      </c>
      <c r="H37" s="510"/>
      <c r="I37" s="509">
        <f>I27/I8</f>
        <v>39214.416666666664</v>
      </c>
      <c r="J37" s="510"/>
      <c r="K37" s="495">
        <f>K27/K8</f>
        <v>36472.313333333332</v>
      </c>
      <c r="L37" s="496"/>
    </row>
    <row r="38" spans="1:13" ht="12.75" customHeight="1" x14ac:dyDescent="0.25">
      <c r="A38" s="499" t="s">
        <v>224</v>
      </c>
      <c r="B38" s="500"/>
      <c r="C38" s="500"/>
      <c r="D38" s="501"/>
      <c r="E38" s="511"/>
      <c r="F38" s="512"/>
      <c r="G38" s="511"/>
      <c r="H38" s="512"/>
      <c r="I38" s="511"/>
      <c r="J38" s="512"/>
      <c r="K38" s="497"/>
      <c r="L38" s="498"/>
    </row>
    <row r="39" spans="1:13" ht="12.75" customHeight="1" x14ac:dyDescent="0.25">
      <c r="A39" s="482" t="s">
        <v>266</v>
      </c>
      <c r="B39" s="483"/>
      <c r="C39" s="483"/>
      <c r="D39" s="484"/>
      <c r="E39" s="511"/>
      <c r="F39" s="512"/>
      <c r="G39" s="511"/>
      <c r="H39" s="512"/>
      <c r="I39" s="511"/>
      <c r="J39" s="512"/>
      <c r="K39" s="497"/>
      <c r="L39" s="498"/>
    </row>
    <row r="40" spans="1:13" ht="12.75" customHeight="1" x14ac:dyDescent="0.25">
      <c r="A40" s="485" t="s">
        <v>267</v>
      </c>
      <c r="B40" s="486"/>
      <c r="C40" s="486"/>
      <c r="D40" s="487"/>
      <c r="E40" s="488">
        <f>E27/Caratteristiche!G5</f>
        <v>166.27538740043445</v>
      </c>
      <c r="F40" s="489"/>
      <c r="G40" s="488">
        <f>G27/Caratteristiche!I5</f>
        <v>165.69707352941177</v>
      </c>
      <c r="H40" s="489"/>
      <c r="I40" s="488">
        <f>I27/Caratteristiche!K5</f>
        <v>175.1295124674358</v>
      </c>
      <c r="J40" s="489"/>
      <c r="K40" s="495">
        <f>K27/Caratteristiche!M5</f>
        <v>164.22805253283303</v>
      </c>
      <c r="L40" s="496"/>
    </row>
    <row r="41" spans="1:13" ht="12.75" customHeight="1" x14ac:dyDescent="0.25">
      <c r="A41" s="499" t="s">
        <v>224</v>
      </c>
      <c r="B41" s="500"/>
      <c r="C41" s="500"/>
      <c r="D41" s="501"/>
      <c r="E41" s="490"/>
      <c r="F41" s="491"/>
      <c r="G41" s="490"/>
      <c r="H41" s="491"/>
      <c r="I41" s="490"/>
      <c r="J41" s="491"/>
      <c r="K41" s="497"/>
      <c r="L41" s="498"/>
    </row>
    <row r="42" spans="1:13" ht="13.5" customHeight="1" x14ac:dyDescent="0.25">
      <c r="A42" s="482" t="s">
        <v>118</v>
      </c>
      <c r="B42" s="483"/>
      <c r="C42" s="483"/>
      <c r="D42" s="484"/>
      <c r="E42" s="490"/>
      <c r="F42" s="491"/>
      <c r="G42" s="490"/>
      <c r="H42" s="491"/>
      <c r="I42" s="490"/>
      <c r="J42" s="491"/>
      <c r="K42" s="497"/>
      <c r="L42" s="498"/>
    </row>
    <row r="43" spans="1:13" ht="12.75" customHeight="1" x14ac:dyDescent="0.25">
      <c r="A43" s="485" t="s">
        <v>268</v>
      </c>
      <c r="B43" s="486"/>
      <c r="C43" s="486"/>
      <c r="D43" s="487"/>
      <c r="E43" s="513">
        <f>Caratteristiche!G5/Organizzazione!E8</f>
        <v>230.16666666666666</v>
      </c>
      <c r="F43" s="513"/>
      <c r="G43" s="513">
        <f>Caratteristiche!I5/Organizzazione!G8</f>
        <v>226.66666666666666</v>
      </c>
      <c r="H43" s="513"/>
      <c r="I43" s="513">
        <f>Caratteristiche!K5/Organizzazione!I8</f>
        <v>223.91666666666666</v>
      </c>
      <c r="J43" s="513"/>
      <c r="K43" s="514">
        <f>Caratteristiche!M5/Organizzazione!K8</f>
        <v>222.08333333333334</v>
      </c>
      <c r="L43" s="515"/>
    </row>
    <row r="44" spans="1:13" ht="12.75" customHeight="1" x14ac:dyDescent="0.25">
      <c r="A44" s="499" t="s">
        <v>118</v>
      </c>
      <c r="B44" s="500"/>
      <c r="C44" s="500"/>
      <c r="D44" s="501"/>
      <c r="E44" s="513"/>
      <c r="F44" s="513"/>
      <c r="G44" s="513"/>
      <c r="H44" s="513"/>
      <c r="I44" s="513"/>
      <c r="J44" s="513"/>
      <c r="K44" s="516"/>
      <c r="L44" s="517"/>
      <c r="M44" s="52"/>
    </row>
    <row r="45" spans="1:13" ht="12.75" customHeight="1" x14ac:dyDescent="0.25">
      <c r="A45" s="482" t="s">
        <v>266</v>
      </c>
      <c r="B45" s="483"/>
      <c r="C45" s="483"/>
      <c r="D45" s="484"/>
      <c r="E45" s="513"/>
      <c r="F45" s="513"/>
      <c r="G45" s="513"/>
      <c r="H45" s="513"/>
      <c r="I45" s="513"/>
      <c r="J45" s="513"/>
      <c r="K45" s="516"/>
      <c r="L45" s="517"/>
    </row>
    <row r="46" spans="1:13" ht="12.75" customHeight="1" x14ac:dyDescent="0.25">
      <c r="A46" s="503" t="s">
        <v>269</v>
      </c>
      <c r="B46" s="504"/>
      <c r="C46" s="504"/>
      <c r="D46" s="505"/>
      <c r="E46" s="506">
        <f>E5/E8</f>
        <v>8.3333333333333329E-2</v>
      </c>
      <c r="F46" s="506"/>
      <c r="G46" s="506">
        <f>G5/G8</f>
        <v>8.3333333333333329E-2</v>
      </c>
      <c r="H46" s="506"/>
      <c r="I46" s="506">
        <f>I5/I8</f>
        <v>8.3333333333333329E-2</v>
      </c>
      <c r="J46" s="506"/>
      <c r="K46" s="507">
        <f>K5/K8</f>
        <v>8.3333333333333329E-2</v>
      </c>
      <c r="L46" s="508"/>
    </row>
    <row r="47" spans="1:13" ht="12.75" customHeight="1" x14ac:dyDescent="0.25">
      <c r="A47" s="499" t="s">
        <v>270</v>
      </c>
      <c r="B47" s="500"/>
      <c r="C47" s="500"/>
      <c r="D47" s="501"/>
      <c r="E47" s="506"/>
      <c r="F47" s="506"/>
      <c r="G47" s="506"/>
      <c r="H47" s="506"/>
      <c r="I47" s="506"/>
      <c r="J47" s="506"/>
      <c r="K47" s="507"/>
      <c r="L47" s="508"/>
    </row>
    <row r="48" spans="1:13" ht="12.75" customHeight="1" x14ac:dyDescent="0.25">
      <c r="A48" s="482" t="s">
        <v>266</v>
      </c>
      <c r="B48" s="483"/>
      <c r="C48" s="483"/>
      <c r="D48" s="484"/>
      <c r="E48" s="506"/>
      <c r="F48" s="506"/>
      <c r="G48" s="506"/>
      <c r="H48" s="506"/>
      <c r="I48" s="506"/>
      <c r="J48" s="506"/>
      <c r="K48" s="507"/>
      <c r="L48" s="508"/>
    </row>
    <row r="49" spans="1:12" ht="12.75" customHeight="1" x14ac:dyDescent="0.25">
      <c r="A49" s="485" t="s">
        <v>271</v>
      </c>
      <c r="B49" s="486"/>
      <c r="C49" s="486"/>
      <c r="D49" s="487"/>
      <c r="E49" s="506">
        <f>E6/E8</f>
        <v>0.25</v>
      </c>
      <c r="F49" s="506"/>
      <c r="G49" s="506">
        <f>G6/G8</f>
        <v>0.25</v>
      </c>
      <c r="H49" s="506"/>
      <c r="I49" s="506">
        <f>I6/I8</f>
        <v>0.25</v>
      </c>
      <c r="J49" s="506"/>
      <c r="K49" s="507">
        <f>K6/K8</f>
        <v>0.25</v>
      </c>
      <c r="L49" s="508"/>
    </row>
    <row r="50" spans="1:12" ht="12.75" customHeight="1" x14ac:dyDescent="0.25">
      <c r="A50" s="499" t="s">
        <v>272</v>
      </c>
      <c r="B50" s="500"/>
      <c r="C50" s="500"/>
      <c r="D50" s="501"/>
      <c r="E50" s="506"/>
      <c r="F50" s="506"/>
      <c r="G50" s="506"/>
      <c r="H50" s="506"/>
      <c r="I50" s="506"/>
      <c r="J50" s="506"/>
      <c r="K50" s="507"/>
      <c r="L50" s="508"/>
    </row>
    <row r="51" spans="1:12" ht="13.5" customHeight="1" x14ac:dyDescent="0.25">
      <c r="A51" s="518" t="s">
        <v>266</v>
      </c>
      <c r="B51" s="500"/>
      <c r="C51" s="500"/>
      <c r="D51" s="501"/>
      <c r="E51" s="506"/>
      <c r="F51" s="506"/>
      <c r="G51" s="506"/>
      <c r="H51" s="506"/>
      <c r="I51" s="506"/>
      <c r="J51" s="506"/>
      <c r="K51" s="507"/>
      <c r="L51" s="508"/>
    </row>
    <row r="52" spans="1:12" ht="13.2" customHeight="1" x14ac:dyDescent="0.25">
      <c r="A52" s="503" t="s">
        <v>273</v>
      </c>
      <c r="B52" s="504"/>
      <c r="C52" s="504"/>
      <c r="D52" s="505"/>
      <c r="E52" s="506">
        <f>E29/E28</f>
        <v>0.55725925925925923</v>
      </c>
      <c r="F52" s="506"/>
      <c r="G52" s="506">
        <f>G29/G28</f>
        <v>0.60888888888888892</v>
      </c>
      <c r="H52" s="506"/>
      <c r="I52" s="506">
        <f>I29/I28</f>
        <v>0.72</v>
      </c>
      <c r="J52" s="506"/>
      <c r="K52" s="519">
        <f>K29/K28</f>
        <v>0.33907407407407408</v>
      </c>
      <c r="L52" s="508"/>
    </row>
    <row r="53" spans="1:12" ht="13.2" customHeight="1" x14ac:dyDescent="0.25">
      <c r="A53" s="499" t="s">
        <v>274</v>
      </c>
      <c r="B53" s="500"/>
      <c r="C53" s="500"/>
      <c r="D53" s="501"/>
      <c r="E53" s="506"/>
      <c r="F53" s="506"/>
      <c r="G53" s="506"/>
      <c r="H53" s="506"/>
      <c r="I53" s="506"/>
      <c r="J53" s="506"/>
      <c r="K53" s="519"/>
      <c r="L53" s="508"/>
    </row>
    <row r="54" spans="1:12" ht="13.2" customHeight="1" x14ac:dyDescent="0.25">
      <c r="A54" s="482" t="s">
        <v>275</v>
      </c>
      <c r="B54" s="483"/>
      <c r="C54" s="483"/>
      <c r="D54" s="484"/>
      <c r="E54" s="506"/>
      <c r="F54" s="506"/>
      <c r="G54" s="506"/>
      <c r="H54" s="506"/>
      <c r="I54" s="506"/>
      <c r="J54" s="506"/>
      <c r="K54" s="519"/>
      <c r="L54" s="508"/>
    </row>
    <row r="55" spans="1:12" ht="13.2" customHeight="1" x14ac:dyDescent="0.25">
      <c r="A55" s="503" t="s">
        <v>276</v>
      </c>
      <c r="B55" s="504"/>
      <c r="C55" s="504"/>
      <c r="D55" s="505"/>
      <c r="E55" s="491">
        <f>E29/E8</f>
        <v>125.38333333333333</v>
      </c>
      <c r="F55" s="491"/>
      <c r="G55" s="491">
        <f>G29/G8</f>
        <v>137</v>
      </c>
      <c r="H55" s="491"/>
      <c r="I55" s="491">
        <f>I29/I8</f>
        <v>162</v>
      </c>
      <c r="J55" s="491"/>
      <c r="K55" s="526">
        <f>K29/K8</f>
        <v>76.291666666666671</v>
      </c>
      <c r="L55" s="527"/>
    </row>
    <row r="56" spans="1:12" ht="13.2" customHeight="1" x14ac:dyDescent="0.25">
      <c r="A56" s="499" t="s">
        <v>277</v>
      </c>
      <c r="B56" s="500"/>
      <c r="C56" s="500"/>
      <c r="D56" s="501"/>
      <c r="E56" s="491"/>
      <c r="F56" s="491"/>
      <c r="G56" s="491"/>
      <c r="H56" s="491"/>
      <c r="I56" s="491"/>
      <c r="J56" s="491"/>
      <c r="K56" s="526"/>
      <c r="L56" s="527"/>
    </row>
    <row r="57" spans="1:12" ht="13.2" customHeight="1" x14ac:dyDescent="0.25">
      <c r="A57" s="482" t="s">
        <v>266</v>
      </c>
      <c r="B57" s="483"/>
      <c r="C57" s="483"/>
      <c r="D57" s="484"/>
      <c r="E57" s="491"/>
      <c r="F57" s="491"/>
      <c r="G57" s="491"/>
      <c r="H57" s="491"/>
      <c r="I57" s="491"/>
      <c r="J57" s="491"/>
      <c r="K57" s="526"/>
      <c r="L57" s="527"/>
    </row>
    <row r="58" spans="1:12" ht="13.2" customHeight="1" x14ac:dyDescent="0.25">
      <c r="A58" s="485" t="s">
        <v>278</v>
      </c>
      <c r="B58" s="486"/>
      <c r="C58" s="486"/>
      <c r="D58" s="487"/>
      <c r="E58" s="506">
        <f>E29/E27</f>
        <v>3.2761925234090117E-3</v>
      </c>
      <c r="F58" s="506"/>
      <c r="G58" s="506">
        <f>G29/G27</f>
        <v>3.6476912466326529E-3</v>
      </c>
      <c r="H58" s="506"/>
      <c r="I58" s="506">
        <f>I29/I27</f>
        <v>4.1311337454550089E-3</v>
      </c>
      <c r="J58" s="506"/>
      <c r="K58" s="519">
        <f>K29/K27</f>
        <v>2.0917693366310553E-3</v>
      </c>
      <c r="L58" s="508"/>
    </row>
    <row r="59" spans="1:12" ht="13.2" customHeight="1" x14ac:dyDescent="0.25">
      <c r="A59" s="499" t="s">
        <v>277</v>
      </c>
      <c r="B59" s="500"/>
      <c r="C59" s="500"/>
      <c r="D59" s="501"/>
      <c r="E59" s="506"/>
      <c r="F59" s="506"/>
      <c r="G59" s="506"/>
      <c r="H59" s="506"/>
      <c r="I59" s="506"/>
      <c r="J59" s="506"/>
      <c r="K59" s="519"/>
      <c r="L59" s="508"/>
    </row>
    <row r="60" spans="1:12" ht="13.95" customHeight="1" thickBot="1" x14ac:dyDescent="0.3">
      <c r="A60" s="523" t="s">
        <v>224</v>
      </c>
      <c r="B60" s="524"/>
      <c r="C60" s="524"/>
      <c r="D60" s="525"/>
      <c r="E60" s="520"/>
      <c r="F60" s="520"/>
      <c r="G60" s="520"/>
      <c r="H60" s="520"/>
      <c r="I60" s="520"/>
      <c r="J60" s="520"/>
      <c r="K60" s="521"/>
      <c r="L60" s="522"/>
    </row>
    <row r="63" spans="1:12" x14ac:dyDescent="0.25">
      <c r="A63" s="460"/>
      <c r="B63" s="460"/>
      <c r="C63" s="460"/>
      <c r="D63" s="460"/>
      <c r="E63" s="460"/>
      <c r="F63" s="460"/>
      <c r="G63" s="460"/>
      <c r="H63" s="460"/>
      <c r="I63" s="460"/>
      <c r="J63" s="460"/>
      <c r="K63" s="460"/>
      <c r="L63" s="460"/>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s>
  <phoneticPr fontId="26"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18" zoomScaleNormal="100" workbookViewId="0">
      <selection activeCell="E57" sqref="E57"/>
    </sheetView>
  </sheetViews>
  <sheetFormatPr defaultColWidth="9.109375" defaultRowHeight="13.2" x14ac:dyDescent="0.25"/>
  <cols>
    <col min="1" max="9" width="9.109375" style="5"/>
    <col min="10" max="10" width="10.109375" style="5" bestFit="1" customWidth="1"/>
    <col min="11" max="11" width="9.109375" style="5"/>
    <col min="12" max="12" width="9.6640625" style="5" customWidth="1"/>
    <col min="13" max="13" width="11.44140625" style="5" customWidth="1"/>
    <col min="14" max="14" width="11" style="5" customWidth="1"/>
    <col min="15" max="15" width="19" style="5" bestFit="1" customWidth="1"/>
    <col min="16" max="16384" width="9.109375" style="5"/>
  </cols>
  <sheetData>
    <row r="1" spans="1:15" ht="21.75" customHeight="1" x14ac:dyDescent="0.2">
      <c r="A1" s="528"/>
      <c r="B1" s="529"/>
      <c r="C1" s="529"/>
      <c r="D1" s="529"/>
      <c r="E1" s="529"/>
      <c r="F1" s="529"/>
      <c r="G1" s="529"/>
      <c r="H1" s="529"/>
      <c r="I1" s="529"/>
      <c r="J1" s="529"/>
      <c r="K1" s="529"/>
      <c r="L1" s="529"/>
      <c r="M1" s="3" t="s">
        <v>116</v>
      </c>
      <c r="N1" s="4">
        <v>2017</v>
      </c>
    </row>
    <row r="2" spans="1:15" ht="24.75" customHeight="1" thickBot="1" x14ac:dyDescent="0.25">
      <c r="A2" s="530" t="s">
        <v>117</v>
      </c>
      <c r="B2" s="531"/>
      <c r="C2" s="531"/>
      <c r="D2" s="531"/>
      <c r="E2" s="531"/>
      <c r="F2" s="531"/>
      <c r="G2" s="531"/>
      <c r="H2" s="531"/>
      <c r="I2" s="531"/>
      <c r="J2" s="531"/>
      <c r="K2" s="531"/>
      <c r="L2" s="531"/>
      <c r="M2" s="531"/>
      <c r="N2" s="532"/>
    </row>
    <row r="3" spans="1:15" ht="13.5" customHeight="1" x14ac:dyDescent="0.2">
      <c r="A3" s="438" t="s">
        <v>118</v>
      </c>
      <c r="B3" s="439"/>
      <c r="C3" s="439"/>
      <c r="D3" s="439"/>
      <c r="E3" s="439"/>
      <c r="F3" s="439"/>
      <c r="G3" s="439"/>
      <c r="H3" s="439"/>
      <c r="I3" s="439"/>
      <c r="J3" s="439"/>
      <c r="K3" s="439"/>
      <c r="L3" s="439"/>
      <c r="M3" s="439"/>
      <c r="N3" s="440"/>
    </row>
    <row r="4" spans="1:15" ht="15" customHeight="1" x14ac:dyDescent="0.2">
      <c r="A4" s="533" t="s">
        <v>119</v>
      </c>
      <c r="B4" s="534"/>
      <c r="C4" s="534"/>
      <c r="D4" s="534"/>
      <c r="E4" s="534"/>
      <c r="F4" s="534"/>
      <c r="G4" s="535">
        <f>N1 - 3</f>
        <v>2014</v>
      </c>
      <c r="H4" s="535"/>
      <c r="I4" s="535">
        <f>N1-2</f>
        <v>2015</v>
      </c>
      <c r="J4" s="535"/>
      <c r="K4" s="535">
        <f>N1-1</f>
        <v>2016</v>
      </c>
      <c r="L4" s="535"/>
      <c r="M4" s="536">
        <v>2017</v>
      </c>
      <c r="N4" s="537"/>
      <c r="O4" s="6"/>
    </row>
    <row r="5" spans="1:15" ht="12.75" customHeight="1" x14ac:dyDescent="0.2">
      <c r="A5" s="549" t="s">
        <v>120</v>
      </c>
      <c r="B5" s="550"/>
      <c r="C5" s="550"/>
      <c r="D5" s="550"/>
      <c r="E5" s="550"/>
      <c r="F5" s="550"/>
      <c r="G5" s="551">
        <v>2762</v>
      </c>
      <c r="H5" s="552"/>
      <c r="I5" s="553">
        <v>2720</v>
      </c>
      <c r="J5" s="553"/>
      <c r="K5" s="553">
        <v>2687</v>
      </c>
      <c r="L5" s="553"/>
      <c r="M5" s="554">
        <v>2665</v>
      </c>
      <c r="N5" s="555"/>
    </row>
    <row r="6" spans="1:15" ht="12.75" customHeight="1" x14ac:dyDescent="0.2">
      <c r="A6" s="541" t="s">
        <v>121</v>
      </c>
      <c r="B6" s="542"/>
      <c r="C6" s="542"/>
      <c r="D6" s="542"/>
      <c r="E6" s="542"/>
      <c r="F6" s="542"/>
      <c r="G6" s="543">
        <v>81</v>
      </c>
      <c r="H6" s="544"/>
      <c r="I6" s="545">
        <v>81</v>
      </c>
      <c r="J6" s="545"/>
      <c r="K6" s="545">
        <v>83</v>
      </c>
      <c r="L6" s="545"/>
      <c r="M6" s="546"/>
      <c r="N6" s="547"/>
      <c r="O6" s="6"/>
    </row>
    <row r="7" spans="1:15" ht="12.75" hidden="1" x14ac:dyDescent="0.2">
      <c r="A7" s="538"/>
      <c r="B7" s="539"/>
      <c r="C7" s="539"/>
      <c r="D7" s="539"/>
      <c r="E7" s="539"/>
      <c r="F7" s="539"/>
      <c r="G7" s="539"/>
      <c r="H7" s="539"/>
      <c r="I7" s="539"/>
      <c r="J7" s="539"/>
      <c r="K7" s="539"/>
      <c r="L7" s="539"/>
      <c r="M7" s="539"/>
      <c r="N7" s="540"/>
    </row>
    <row r="8" spans="1:15" ht="13.2" customHeight="1" x14ac:dyDescent="0.2">
      <c r="A8" s="533" t="s">
        <v>119</v>
      </c>
      <c r="B8" s="534"/>
      <c r="C8" s="534"/>
      <c r="D8" s="534"/>
      <c r="E8" s="534"/>
      <c r="F8" s="534"/>
      <c r="G8" s="535">
        <f>N1-3</f>
        <v>2014</v>
      </c>
      <c r="H8" s="535"/>
      <c r="I8" s="535">
        <f>N1-2</f>
        <v>2015</v>
      </c>
      <c r="J8" s="535"/>
      <c r="K8" s="535">
        <f>N1-1</f>
        <v>2016</v>
      </c>
      <c r="L8" s="548"/>
      <c r="M8" s="535">
        <v>2017</v>
      </c>
      <c r="N8" s="548"/>
    </row>
    <row r="9" spans="1:15" ht="12.75" x14ac:dyDescent="0.2">
      <c r="A9" s="556" t="s">
        <v>122</v>
      </c>
      <c r="B9" s="557"/>
      <c r="C9" s="557"/>
      <c r="D9" s="557"/>
      <c r="E9" s="557"/>
      <c r="F9" s="557"/>
      <c r="G9" s="558">
        <v>21</v>
      </c>
      <c r="H9" s="558"/>
      <c r="I9" s="558">
        <v>12</v>
      </c>
      <c r="J9" s="558"/>
      <c r="K9" s="558">
        <v>14</v>
      </c>
      <c r="L9" s="558"/>
      <c r="M9" s="425">
        <v>16</v>
      </c>
      <c r="N9" s="426"/>
    </row>
    <row r="10" spans="1:15" ht="12.75" x14ac:dyDescent="0.2">
      <c r="A10" s="541" t="s">
        <v>123</v>
      </c>
      <c r="B10" s="542"/>
      <c r="C10" s="542"/>
      <c r="D10" s="542"/>
      <c r="E10" s="542"/>
      <c r="F10" s="542"/>
      <c r="G10" s="545">
        <v>30</v>
      </c>
      <c r="H10" s="545"/>
      <c r="I10" s="545">
        <v>32</v>
      </c>
      <c r="J10" s="545"/>
      <c r="K10" s="545">
        <v>37</v>
      </c>
      <c r="L10" s="545"/>
      <c r="M10" s="425">
        <v>39</v>
      </c>
      <c r="N10" s="426"/>
    </row>
    <row r="11" spans="1:15" ht="13.2" customHeight="1" x14ac:dyDescent="0.2">
      <c r="A11" s="541" t="s">
        <v>124</v>
      </c>
      <c r="B11" s="542"/>
      <c r="C11" s="542"/>
      <c r="D11" s="542"/>
      <c r="E11" s="542"/>
      <c r="F11" s="542"/>
      <c r="G11" s="545">
        <v>107</v>
      </c>
      <c r="H11" s="543"/>
      <c r="I11" s="545">
        <v>86</v>
      </c>
      <c r="J11" s="543"/>
      <c r="K11" s="545">
        <v>97</v>
      </c>
      <c r="L11" s="543"/>
      <c r="M11" s="425">
        <v>85</v>
      </c>
      <c r="N11" s="426"/>
    </row>
    <row r="12" spans="1:15" ht="12.75" x14ac:dyDescent="0.2">
      <c r="A12" s="538" t="s">
        <v>125</v>
      </c>
      <c r="B12" s="539"/>
      <c r="C12" s="539"/>
      <c r="D12" s="539"/>
      <c r="E12" s="539"/>
      <c r="F12" s="539"/>
      <c r="G12" s="559">
        <v>80</v>
      </c>
      <c r="H12" s="559"/>
      <c r="I12" s="559">
        <v>108</v>
      </c>
      <c r="J12" s="559"/>
      <c r="K12" s="559">
        <v>107</v>
      </c>
      <c r="L12" s="559"/>
      <c r="M12" s="425">
        <v>84</v>
      </c>
      <c r="N12" s="426"/>
    </row>
    <row r="13" spans="1:15" s="8" customFormat="1" ht="12.75" customHeight="1" x14ac:dyDescent="0.2">
      <c r="A13" s="568" t="s">
        <v>126</v>
      </c>
      <c r="B13" s="569"/>
      <c r="C13" s="569"/>
      <c r="D13" s="569"/>
      <c r="E13" s="569"/>
      <c r="F13" s="569"/>
      <c r="G13" s="535">
        <f>N1-3</f>
        <v>2014</v>
      </c>
      <c r="H13" s="535"/>
      <c r="I13" s="535">
        <f>N1-2</f>
        <v>2015</v>
      </c>
      <c r="J13" s="535"/>
      <c r="K13" s="535">
        <f>N1-1</f>
        <v>2016</v>
      </c>
      <c r="L13" s="535"/>
      <c r="M13" s="561">
        <f>N1</f>
        <v>2017</v>
      </c>
      <c r="N13" s="562"/>
      <c r="O13" s="7"/>
    </row>
    <row r="14" spans="1:15" ht="12.75" customHeight="1" x14ac:dyDescent="0.25">
      <c r="A14" s="563" t="s">
        <v>127</v>
      </c>
      <c r="B14" s="564"/>
      <c r="C14" s="564"/>
      <c r="D14" s="564"/>
      <c r="E14" s="565" t="s">
        <v>128</v>
      </c>
      <c r="F14" s="565"/>
      <c r="G14" s="566">
        <v>72</v>
      </c>
      <c r="H14" s="567"/>
      <c r="I14" s="566">
        <v>124</v>
      </c>
      <c r="J14" s="567"/>
      <c r="K14" s="566">
        <v>121</v>
      </c>
      <c r="L14" s="567"/>
      <c r="M14" s="429">
        <v>114</v>
      </c>
      <c r="N14" s="430"/>
      <c r="O14" s="9"/>
    </row>
    <row r="15" spans="1:15" ht="12.75" customHeight="1" x14ac:dyDescent="0.25">
      <c r="A15" s="541" t="s">
        <v>129</v>
      </c>
      <c r="B15" s="542"/>
      <c r="C15" s="542"/>
      <c r="D15" s="542"/>
      <c r="E15" s="560" t="s">
        <v>130</v>
      </c>
      <c r="F15" s="560" t="s">
        <v>130</v>
      </c>
      <c r="G15" s="543">
        <v>50</v>
      </c>
      <c r="H15" s="544"/>
      <c r="I15" s="543">
        <v>170</v>
      </c>
      <c r="J15" s="544"/>
      <c r="K15" s="543">
        <v>159</v>
      </c>
      <c r="L15" s="544"/>
      <c r="M15" s="425">
        <v>152</v>
      </c>
      <c r="N15" s="426"/>
      <c r="O15" s="9"/>
    </row>
    <row r="16" spans="1:15" ht="12.75" customHeight="1" x14ac:dyDescent="0.2">
      <c r="A16" s="541" t="s">
        <v>131</v>
      </c>
      <c r="B16" s="542"/>
      <c r="C16" s="542"/>
      <c r="D16" s="542"/>
      <c r="E16" s="560" t="s">
        <v>132</v>
      </c>
      <c r="F16" s="560" t="s">
        <v>132</v>
      </c>
      <c r="G16" s="543">
        <v>190</v>
      </c>
      <c r="H16" s="544"/>
      <c r="I16" s="543">
        <v>370</v>
      </c>
      <c r="J16" s="544"/>
      <c r="K16" s="543">
        <v>374</v>
      </c>
      <c r="L16" s="544"/>
      <c r="M16" s="425">
        <v>384</v>
      </c>
      <c r="N16" s="426"/>
      <c r="O16" s="9"/>
    </row>
    <row r="17" spans="1:15" x14ac:dyDescent="0.25">
      <c r="A17" s="541" t="s">
        <v>133</v>
      </c>
      <c r="B17" s="542"/>
      <c r="C17" s="542"/>
      <c r="D17" s="542"/>
      <c r="E17" s="560" t="s">
        <v>134</v>
      </c>
      <c r="F17" s="560" t="s">
        <v>134</v>
      </c>
      <c r="G17" s="543">
        <v>1609</v>
      </c>
      <c r="H17" s="544"/>
      <c r="I17" s="543">
        <v>1382</v>
      </c>
      <c r="J17" s="544"/>
      <c r="K17" s="543">
        <v>1376</v>
      </c>
      <c r="L17" s="544"/>
      <c r="M17" s="425">
        <v>1347</v>
      </c>
      <c r="N17" s="426"/>
    </row>
    <row r="18" spans="1:15" x14ac:dyDescent="0.25">
      <c r="A18" s="538" t="s">
        <v>135</v>
      </c>
      <c r="B18" s="539"/>
      <c r="C18" s="539"/>
      <c r="D18" s="539"/>
      <c r="E18" s="570" t="s">
        <v>136</v>
      </c>
      <c r="F18" s="570" t="s">
        <v>136</v>
      </c>
      <c r="G18" s="571">
        <v>841</v>
      </c>
      <c r="H18" s="572"/>
      <c r="I18" s="571">
        <v>674</v>
      </c>
      <c r="J18" s="572"/>
      <c r="K18" s="571">
        <v>657</v>
      </c>
      <c r="L18" s="572"/>
      <c r="M18" s="431">
        <v>668</v>
      </c>
      <c r="N18" s="432"/>
    </row>
    <row r="19" spans="1:15" x14ac:dyDescent="0.25">
      <c r="A19" s="568" t="s">
        <v>137</v>
      </c>
      <c r="B19" s="569"/>
      <c r="C19" s="569"/>
      <c r="D19" s="569"/>
      <c r="E19" s="569"/>
      <c r="F19" s="569"/>
      <c r="G19" s="535">
        <f>N1-3</f>
        <v>2014</v>
      </c>
      <c r="H19" s="535"/>
      <c r="I19" s="535">
        <f>N1-2</f>
        <v>2015</v>
      </c>
      <c r="J19" s="535"/>
      <c r="K19" s="535">
        <f>N1-1</f>
        <v>2016</v>
      </c>
      <c r="L19" s="535"/>
      <c r="M19" s="561">
        <f>N1</f>
        <v>2017</v>
      </c>
      <c r="N19" s="562"/>
    </row>
    <row r="20" spans="1:15" ht="12.75" x14ac:dyDescent="0.2">
      <c r="A20" s="563" t="s">
        <v>138</v>
      </c>
      <c r="B20" s="564"/>
      <c r="C20" s="564"/>
      <c r="D20" s="564"/>
      <c r="E20" s="565" t="s">
        <v>139</v>
      </c>
      <c r="F20" s="565"/>
      <c r="G20" s="558">
        <v>72</v>
      </c>
      <c r="H20" s="558"/>
      <c r="I20" s="558"/>
      <c r="J20" s="558"/>
      <c r="K20" s="558">
        <v>66</v>
      </c>
      <c r="L20" s="558"/>
      <c r="M20" s="427">
        <v>56</v>
      </c>
      <c r="N20" s="428"/>
    </row>
    <row r="21" spans="1:15" ht="12.75" x14ac:dyDescent="0.2">
      <c r="A21" s="541" t="s">
        <v>140</v>
      </c>
      <c r="B21" s="542"/>
      <c r="C21" s="542"/>
      <c r="D21" s="542"/>
      <c r="E21" s="573" t="s">
        <v>141</v>
      </c>
      <c r="F21" s="560"/>
      <c r="G21" s="545">
        <v>240</v>
      </c>
      <c r="H21" s="545"/>
      <c r="I21" s="545"/>
      <c r="J21" s="545"/>
      <c r="K21" s="545">
        <v>189</v>
      </c>
      <c r="L21" s="545"/>
      <c r="M21" s="425">
        <v>183</v>
      </c>
      <c r="N21" s="426"/>
    </row>
    <row r="22" spans="1:15" ht="12.75" x14ac:dyDescent="0.2">
      <c r="A22" s="541" t="s">
        <v>142</v>
      </c>
      <c r="B22" s="542"/>
      <c r="C22" s="542"/>
      <c r="D22" s="542"/>
      <c r="E22" s="560" t="s">
        <v>143</v>
      </c>
      <c r="F22" s="560"/>
      <c r="G22" s="545">
        <v>414</v>
      </c>
      <c r="H22" s="545"/>
      <c r="I22" s="545"/>
      <c r="J22" s="545"/>
      <c r="K22" s="545">
        <v>405</v>
      </c>
      <c r="L22" s="545"/>
      <c r="M22" s="425">
        <v>386</v>
      </c>
      <c r="N22" s="426"/>
    </row>
    <row r="23" spans="1:15" ht="12.75" x14ac:dyDescent="0.2">
      <c r="A23" s="541" t="s">
        <v>34</v>
      </c>
      <c r="B23" s="542"/>
      <c r="C23" s="542"/>
      <c r="D23" s="542"/>
      <c r="E23" s="560" t="s">
        <v>144</v>
      </c>
      <c r="F23" s="560"/>
      <c r="G23" s="545">
        <v>287</v>
      </c>
      <c r="H23" s="545"/>
      <c r="I23" s="545"/>
      <c r="J23" s="545"/>
      <c r="K23" s="545">
        <v>283</v>
      </c>
      <c r="L23" s="545"/>
      <c r="M23" s="425">
        <v>282</v>
      </c>
      <c r="N23" s="426"/>
    </row>
    <row r="24" spans="1:15" ht="12.75" x14ac:dyDescent="0.2">
      <c r="A24" s="538"/>
      <c r="B24" s="539"/>
      <c r="C24" s="539"/>
      <c r="D24" s="539"/>
      <c r="E24" s="570"/>
      <c r="F24" s="570"/>
      <c r="G24" s="559"/>
      <c r="H24" s="559"/>
      <c r="I24" s="559"/>
      <c r="J24" s="559"/>
      <c r="K24" s="559"/>
      <c r="L24" s="559"/>
      <c r="M24" s="586"/>
      <c r="N24" s="587"/>
    </row>
    <row r="25" spans="1:15" ht="15.75" customHeight="1" thickBot="1" x14ac:dyDescent="0.25">
      <c r="A25" s="10" t="s">
        <v>145</v>
      </c>
      <c r="B25" s="11"/>
      <c r="C25" s="12"/>
      <c r="D25" s="13"/>
      <c r="E25" s="14"/>
      <c r="F25" s="11"/>
      <c r="G25" s="12"/>
      <c r="H25" s="15"/>
      <c r="I25" s="574"/>
      <c r="J25" s="575"/>
      <c r="K25" s="575"/>
      <c r="L25" s="576"/>
      <c r="M25" s="577">
        <v>4227</v>
      </c>
      <c r="N25" s="578"/>
    </row>
    <row r="27" spans="1:15" ht="13.5" thickBot="1" x14ac:dyDescent="0.25"/>
    <row r="28" spans="1:15" ht="12.75" x14ac:dyDescent="0.2">
      <c r="A28" s="579" t="s">
        <v>146</v>
      </c>
      <c r="B28" s="580"/>
      <c r="C28" s="580"/>
      <c r="D28" s="580"/>
      <c r="E28" s="580"/>
      <c r="F28" s="580"/>
      <c r="G28" s="580"/>
      <c r="H28" s="580"/>
      <c r="I28" s="580"/>
      <c r="J28" s="580"/>
      <c r="K28" s="580"/>
      <c r="L28" s="580"/>
      <c r="M28" s="580"/>
      <c r="N28" s="581"/>
    </row>
    <row r="29" spans="1:15" ht="12.75" x14ac:dyDescent="0.2">
      <c r="A29" s="582" t="s">
        <v>147</v>
      </c>
      <c r="B29" s="583"/>
      <c r="C29" s="583"/>
      <c r="D29" s="583"/>
      <c r="E29" s="583"/>
      <c r="F29" s="583"/>
      <c r="G29" s="583"/>
      <c r="H29" s="583"/>
      <c r="I29" s="583"/>
      <c r="J29" s="583"/>
      <c r="K29" s="583"/>
      <c r="L29" s="583"/>
      <c r="M29" s="584">
        <v>10</v>
      </c>
      <c r="N29" s="585"/>
      <c r="O29" s="16"/>
    </row>
    <row r="30" spans="1:15" ht="12.75" x14ac:dyDescent="0.2">
      <c r="A30" s="588" t="s">
        <v>148</v>
      </c>
      <c r="B30" s="589"/>
      <c r="C30" s="589"/>
      <c r="D30" s="589"/>
      <c r="E30" s="589"/>
      <c r="F30" s="589"/>
      <c r="G30" s="589"/>
      <c r="H30" s="589"/>
      <c r="I30" s="589"/>
      <c r="J30" s="589"/>
      <c r="K30" s="589"/>
      <c r="L30" s="589"/>
      <c r="M30" s="546">
        <v>2</v>
      </c>
      <c r="N30" s="547"/>
    </row>
    <row r="31" spans="1:15" ht="13.5" customHeight="1" x14ac:dyDescent="0.2">
      <c r="A31" s="594" t="s">
        <v>149</v>
      </c>
      <c r="B31" s="595"/>
      <c r="C31" s="595"/>
      <c r="D31" s="595"/>
      <c r="E31" s="595"/>
      <c r="F31" s="595"/>
      <c r="G31" s="595"/>
      <c r="H31" s="595"/>
      <c r="I31" s="595"/>
      <c r="J31" s="595"/>
      <c r="K31" s="595"/>
      <c r="L31" s="595"/>
      <c r="M31" s="595"/>
      <c r="N31" s="596"/>
    </row>
    <row r="32" spans="1:15" ht="12.75" x14ac:dyDescent="0.2">
      <c r="A32" s="588" t="s">
        <v>150</v>
      </c>
      <c r="B32" s="589"/>
      <c r="C32" s="589"/>
      <c r="D32" s="589"/>
      <c r="E32" s="589"/>
      <c r="F32" s="589"/>
      <c r="G32" s="589"/>
      <c r="H32" s="589"/>
      <c r="I32" s="589"/>
      <c r="J32" s="589"/>
      <c r="K32" s="589"/>
      <c r="L32" s="589"/>
      <c r="M32" s="546">
        <v>0</v>
      </c>
      <c r="N32" s="547"/>
    </row>
    <row r="33" spans="1:14" ht="13.5" thickBot="1" x14ac:dyDescent="0.25">
      <c r="A33" s="590" t="s">
        <v>151</v>
      </c>
      <c r="B33" s="591"/>
      <c r="C33" s="591"/>
      <c r="D33" s="591"/>
      <c r="E33" s="591"/>
      <c r="F33" s="591"/>
      <c r="G33" s="591"/>
      <c r="H33" s="591"/>
      <c r="I33" s="591"/>
      <c r="J33" s="591"/>
      <c r="K33" s="591"/>
      <c r="L33" s="591"/>
      <c r="M33" s="592">
        <v>0</v>
      </c>
      <c r="N33" s="593"/>
    </row>
    <row r="35" spans="1:14" ht="13.5" thickBot="1" x14ac:dyDescent="0.25"/>
    <row r="36" spans="1:14" x14ac:dyDescent="0.25">
      <c r="A36" s="438" t="s">
        <v>152</v>
      </c>
      <c r="B36" s="439"/>
      <c r="C36" s="439"/>
      <c r="D36" s="439"/>
      <c r="E36" s="439"/>
      <c r="F36" s="439"/>
      <c r="G36" s="439"/>
      <c r="H36" s="439"/>
      <c r="I36" s="439"/>
      <c r="J36" s="439"/>
      <c r="K36" s="439"/>
      <c r="L36" s="439"/>
      <c r="M36" s="439"/>
      <c r="N36" s="440"/>
    </row>
    <row r="37" spans="1:14" ht="12.75" x14ac:dyDescent="0.2">
      <c r="A37" s="17" t="s">
        <v>153</v>
      </c>
      <c r="B37" s="18"/>
      <c r="C37" s="18"/>
      <c r="D37" s="18"/>
      <c r="E37" s="18"/>
      <c r="F37" s="18"/>
      <c r="G37" s="535">
        <f>N1-3</f>
        <v>2014</v>
      </c>
      <c r="H37" s="535"/>
      <c r="I37" s="535">
        <f>N1-2</f>
        <v>2015</v>
      </c>
      <c r="J37" s="535"/>
      <c r="K37" s="535">
        <f>N1-1</f>
        <v>2016</v>
      </c>
      <c r="L37" s="535"/>
      <c r="M37" s="603">
        <f>N1</f>
        <v>2017</v>
      </c>
      <c r="N37" s="562"/>
    </row>
    <row r="38" spans="1:14" ht="12.75" x14ac:dyDescent="0.2">
      <c r="A38" s="600" t="s">
        <v>154</v>
      </c>
      <c r="B38" s="601"/>
      <c r="C38" s="601"/>
      <c r="D38" s="19" t="s">
        <v>155</v>
      </c>
      <c r="E38" s="601"/>
      <c r="F38" s="602"/>
      <c r="G38" s="557">
        <v>0</v>
      </c>
      <c r="H38" s="557"/>
      <c r="I38" s="557">
        <v>0</v>
      </c>
      <c r="J38" s="557"/>
      <c r="K38" s="557">
        <v>0</v>
      </c>
      <c r="L38" s="557"/>
      <c r="M38" s="606">
        <v>0</v>
      </c>
      <c r="N38" s="607"/>
    </row>
    <row r="39" spans="1:14" ht="12.75" x14ac:dyDescent="0.2">
      <c r="A39" s="597" t="s">
        <v>156</v>
      </c>
      <c r="B39" s="598"/>
      <c r="C39" s="598"/>
      <c r="D39" s="20" t="s">
        <v>155</v>
      </c>
      <c r="E39" s="598"/>
      <c r="F39" s="599"/>
      <c r="G39" s="589">
        <v>4.71</v>
      </c>
      <c r="H39" s="589"/>
      <c r="I39" s="589">
        <v>4.71</v>
      </c>
      <c r="J39" s="589"/>
      <c r="K39" s="589">
        <v>4.71</v>
      </c>
      <c r="L39" s="589"/>
      <c r="M39" s="604">
        <v>4.71</v>
      </c>
      <c r="N39" s="605"/>
    </row>
    <row r="40" spans="1:14" ht="12.75" x14ac:dyDescent="0.2">
      <c r="A40" s="597" t="s">
        <v>157</v>
      </c>
      <c r="B40" s="598"/>
      <c r="C40" s="598"/>
      <c r="D40" s="20" t="s">
        <v>155</v>
      </c>
      <c r="E40" s="598"/>
      <c r="F40" s="599"/>
      <c r="G40" s="589">
        <v>31.72</v>
      </c>
      <c r="H40" s="589"/>
      <c r="I40" s="589">
        <v>31.72</v>
      </c>
      <c r="J40" s="589"/>
      <c r="K40" s="589">
        <v>31.72</v>
      </c>
      <c r="L40" s="589"/>
      <c r="M40" s="604">
        <v>31.72</v>
      </c>
      <c r="N40" s="605"/>
    </row>
    <row r="41" spans="1:14" ht="12.75" x14ac:dyDescent="0.2">
      <c r="A41" s="597" t="s">
        <v>158</v>
      </c>
      <c r="B41" s="598"/>
      <c r="C41" s="598"/>
      <c r="D41" s="20" t="s">
        <v>155</v>
      </c>
      <c r="E41" s="598"/>
      <c r="F41" s="599"/>
      <c r="G41" s="589"/>
      <c r="H41" s="589"/>
      <c r="I41" s="589"/>
      <c r="J41" s="589"/>
      <c r="K41" s="589"/>
      <c r="L41" s="589"/>
      <c r="M41" s="604"/>
      <c r="N41" s="605"/>
    </row>
    <row r="42" spans="1:14" ht="13.5" thickBot="1" x14ac:dyDescent="0.25">
      <c r="A42" s="614" t="s">
        <v>159</v>
      </c>
      <c r="B42" s="615"/>
      <c r="C42" s="615"/>
      <c r="D42" s="21" t="s">
        <v>155</v>
      </c>
      <c r="E42" s="616"/>
      <c r="F42" s="617"/>
      <c r="G42" s="608"/>
      <c r="H42" s="608"/>
      <c r="I42" s="608"/>
      <c r="J42" s="608"/>
      <c r="K42" s="608"/>
      <c r="L42" s="608"/>
      <c r="M42" s="609"/>
      <c r="N42" s="610"/>
    </row>
    <row r="43" spans="1:14" ht="13.5" thickBot="1" x14ac:dyDescent="0.25">
      <c r="A43" s="22"/>
      <c r="B43" s="23"/>
      <c r="C43" s="23"/>
      <c r="D43" s="23"/>
      <c r="E43" s="618" t="s">
        <v>160</v>
      </c>
      <c r="F43" s="619"/>
      <c r="G43" s="618">
        <f>SUM(G38:H42)</f>
        <v>36.43</v>
      </c>
      <c r="H43" s="619"/>
      <c r="I43" s="618">
        <f>SUM(I38:J42)</f>
        <v>36.43</v>
      </c>
      <c r="J43" s="619"/>
      <c r="K43" s="618">
        <f>SUM(K38:L42)</f>
        <v>36.43</v>
      </c>
      <c r="L43" s="619"/>
      <c r="M43" s="611">
        <f>(M38+M39+M40+M41+M42)</f>
        <v>36.43</v>
      </c>
      <c r="N43" s="612"/>
    </row>
    <row r="46" spans="1:14" ht="12.75" x14ac:dyDescent="0.2">
      <c r="A46" s="613"/>
      <c r="B46" s="613"/>
      <c r="C46" s="613"/>
      <c r="E46" s="24"/>
    </row>
    <row r="48" spans="1:14" x14ac:dyDescent="0.25">
      <c r="A48" s="613"/>
      <c r="B48" s="613"/>
    </row>
    <row r="49" spans="1:2" x14ac:dyDescent="0.25">
      <c r="A49" s="613"/>
      <c r="B49" s="613"/>
    </row>
    <row r="50" spans="1:2" x14ac:dyDescent="0.25">
      <c r="A50" s="613"/>
      <c r="B50" s="613"/>
    </row>
    <row r="51" spans="1:2" x14ac:dyDescent="0.25">
      <c r="A51" s="613"/>
      <c r="B51" s="613"/>
    </row>
    <row r="52" spans="1:2" x14ac:dyDescent="0.25">
      <c r="A52" s="613"/>
      <c r="B52" s="613"/>
    </row>
    <row r="53" spans="1:2" x14ac:dyDescent="0.25">
      <c r="A53" s="613"/>
      <c r="B53" s="613"/>
    </row>
    <row r="54" spans="1:2" x14ac:dyDescent="0.25">
      <c r="A54" s="613"/>
      <c r="B54" s="613"/>
    </row>
    <row r="55" spans="1:2" x14ac:dyDescent="0.25">
      <c r="A55" s="613"/>
      <c r="B55" s="613"/>
    </row>
    <row r="56" spans="1:2" x14ac:dyDescent="0.25">
      <c r="A56" s="613"/>
      <c r="B56" s="613"/>
    </row>
    <row r="57" spans="1:2" x14ac:dyDescent="0.25">
      <c r="A57" s="613"/>
      <c r="B57" s="613"/>
    </row>
    <row r="58" spans="1:2" x14ac:dyDescent="0.25">
      <c r="A58" s="613"/>
      <c r="B58" s="613"/>
    </row>
    <row r="59" spans="1:2" x14ac:dyDescent="0.25">
      <c r="A59" s="613"/>
      <c r="B59" s="613"/>
    </row>
    <row r="60" spans="1:2" x14ac:dyDescent="0.25">
      <c r="A60" s="613"/>
      <c r="B60" s="613"/>
    </row>
    <row r="61" spans="1:2" x14ac:dyDescent="0.25">
      <c r="A61" s="613"/>
      <c r="B61" s="613"/>
    </row>
    <row r="62" spans="1:2" x14ac:dyDescent="0.25">
      <c r="A62" s="613"/>
      <c r="B62" s="613"/>
    </row>
    <row r="63" spans="1:2" x14ac:dyDescent="0.25">
      <c r="A63" s="613"/>
      <c r="B63" s="613"/>
    </row>
    <row r="64" spans="1:2" x14ac:dyDescent="0.25">
      <c r="A64" s="613"/>
      <c r="B64" s="613"/>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75">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I25:L25"/>
    <mergeCell ref="M25:N25"/>
    <mergeCell ref="A28:N28"/>
    <mergeCell ref="A29:L29"/>
    <mergeCell ref="M29:N29"/>
    <mergeCell ref="K22:L22"/>
    <mergeCell ref="K23:L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M19:N19"/>
    <mergeCell ref="A21:D21"/>
    <mergeCell ref="E21:F21"/>
    <mergeCell ref="G21:H21"/>
    <mergeCell ref="I21:J21"/>
    <mergeCell ref="K21:L21"/>
    <mergeCell ref="A20:D20"/>
    <mergeCell ref="E20:F20"/>
    <mergeCell ref="G20:H20"/>
    <mergeCell ref="I20:J20"/>
    <mergeCell ref="K20:L20"/>
    <mergeCell ref="A16:D16"/>
    <mergeCell ref="E16:F16"/>
    <mergeCell ref="G16:H16"/>
    <mergeCell ref="I16:J16"/>
    <mergeCell ref="K16:L16"/>
    <mergeCell ref="E17:F17"/>
    <mergeCell ref="G17:H17"/>
    <mergeCell ref="I17:J17"/>
    <mergeCell ref="A19:F19"/>
    <mergeCell ref="G19:H19"/>
    <mergeCell ref="I19:J19"/>
    <mergeCell ref="K19:L19"/>
    <mergeCell ref="K17:L17"/>
    <mergeCell ref="A18:D18"/>
    <mergeCell ref="E18:F18"/>
    <mergeCell ref="G18:H18"/>
    <mergeCell ref="I18:J18"/>
    <mergeCell ref="K18:L18"/>
    <mergeCell ref="A17:D17"/>
    <mergeCell ref="A15:D15"/>
    <mergeCell ref="E15:F15"/>
    <mergeCell ref="G15:H15"/>
    <mergeCell ref="M13:N13"/>
    <mergeCell ref="A14:D14"/>
    <mergeCell ref="E14:F14"/>
    <mergeCell ref="G14:H14"/>
    <mergeCell ref="I14:J14"/>
    <mergeCell ref="K14:L14"/>
    <mergeCell ref="K15:L15"/>
    <mergeCell ref="I15:J15"/>
    <mergeCell ref="A13:F13"/>
    <mergeCell ref="G13:H13"/>
    <mergeCell ref="I13:J13"/>
    <mergeCell ref="K13:L13"/>
    <mergeCell ref="A10:F10"/>
    <mergeCell ref="G10:H10"/>
    <mergeCell ref="I10:J10"/>
    <mergeCell ref="K10:L10"/>
    <mergeCell ref="A9:F9"/>
    <mergeCell ref="G9:H9"/>
    <mergeCell ref="I9:J9"/>
    <mergeCell ref="K9:L9"/>
    <mergeCell ref="A12:F12"/>
    <mergeCell ref="G12:H12"/>
    <mergeCell ref="I12:J12"/>
    <mergeCell ref="K12:L12"/>
    <mergeCell ref="A11:F11"/>
    <mergeCell ref="G11:H11"/>
    <mergeCell ref="I11:J11"/>
    <mergeCell ref="K11:L11"/>
    <mergeCell ref="M8:N8"/>
    <mergeCell ref="A5:F5"/>
    <mergeCell ref="G5:H5"/>
    <mergeCell ref="I5:J5"/>
    <mergeCell ref="K5:L5"/>
    <mergeCell ref="M5:N5"/>
    <mergeCell ref="A8:F8"/>
    <mergeCell ref="G8:H8"/>
    <mergeCell ref="I8:J8"/>
    <mergeCell ref="K8:L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s>
  <phoneticPr fontId="26" type="noConversion"/>
  <pageMargins left="0.39370078740157483" right="0.39370078740157483" top="0.67" bottom="0.19685039370078741" header="0.19685039370078741" footer="0.19685039370078741"/>
  <pageSetup paperSize="9" scale="97"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Normal="100" zoomScalePageLayoutView="90" workbookViewId="0">
      <selection activeCell="M52" sqref="M52"/>
    </sheetView>
  </sheetViews>
  <sheetFormatPr defaultColWidth="9.109375" defaultRowHeight="13.2" x14ac:dyDescent="0.25"/>
  <cols>
    <col min="1" max="4" width="9.109375" style="5"/>
    <col min="5" max="6" width="14" style="5" bestFit="1" customWidth="1"/>
    <col min="7" max="7" width="14.33203125" style="5" bestFit="1" customWidth="1"/>
    <col min="8" max="8" width="12.6640625" style="5" customWidth="1"/>
    <col min="9" max="9" width="12.44140625" style="5" customWidth="1"/>
    <col min="10" max="10" width="13" style="5" customWidth="1"/>
    <col min="11" max="11" width="12.88671875" style="5" customWidth="1"/>
    <col min="12" max="12" width="13" style="5" customWidth="1"/>
    <col min="13" max="13" width="9.109375" style="5"/>
    <col min="14" max="14" width="19" style="5" bestFit="1" customWidth="1"/>
    <col min="15" max="16384" width="9.109375" style="5"/>
  </cols>
  <sheetData>
    <row r="1" spans="1:15" ht="21.75" customHeight="1" thickBot="1" x14ac:dyDescent="0.25">
      <c r="A1" s="630"/>
      <c r="B1" s="631"/>
      <c r="C1" s="631"/>
      <c r="D1" s="631"/>
      <c r="E1" s="631"/>
      <c r="F1" s="631"/>
      <c r="G1" s="631"/>
      <c r="H1" s="631"/>
      <c r="I1" s="631"/>
      <c r="J1" s="631"/>
      <c r="K1" s="333" t="s">
        <v>116</v>
      </c>
      <c r="L1" s="334">
        <v>2017</v>
      </c>
    </row>
    <row r="2" spans="1:15" ht="24.75" customHeight="1" x14ac:dyDescent="0.2">
      <c r="A2" s="632" t="s">
        <v>161</v>
      </c>
      <c r="B2" s="633"/>
      <c r="C2" s="633"/>
      <c r="D2" s="633"/>
      <c r="E2" s="633"/>
      <c r="F2" s="633"/>
      <c r="G2" s="633"/>
      <c r="H2" s="633"/>
      <c r="I2" s="633"/>
      <c r="J2" s="633"/>
      <c r="K2" s="633"/>
      <c r="L2" s="634"/>
    </row>
    <row r="3" spans="1:15" ht="12.75" x14ac:dyDescent="0.2">
      <c r="A3" s="635" t="s">
        <v>162</v>
      </c>
      <c r="B3" s="636"/>
      <c r="C3" s="636"/>
      <c r="D3" s="636"/>
      <c r="E3" s="636"/>
      <c r="F3" s="636"/>
      <c r="G3" s="636"/>
      <c r="H3" s="636"/>
      <c r="I3" s="636"/>
      <c r="J3" s="636"/>
      <c r="K3" s="636"/>
      <c r="L3" s="637"/>
      <c r="M3" s="25"/>
      <c r="N3" s="25"/>
      <c r="O3" s="25"/>
    </row>
    <row r="4" spans="1:15" ht="16.5" customHeight="1" x14ac:dyDescent="0.25">
      <c r="A4" s="638" t="s">
        <v>163</v>
      </c>
      <c r="B4" s="639"/>
      <c r="C4" s="639"/>
      <c r="D4" s="639"/>
      <c r="E4" s="629">
        <f>$L$1-3</f>
        <v>2014</v>
      </c>
      <c r="F4" s="629"/>
      <c r="G4" s="629">
        <f>$L$1-2</f>
        <v>2015</v>
      </c>
      <c r="H4" s="629"/>
      <c r="I4" s="629">
        <f>$L$1-1</f>
        <v>2016</v>
      </c>
      <c r="J4" s="629"/>
      <c r="K4" s="629">
        <f>$L$1</f>
        <v>2017</v>
      </c>
      <c r="L4" s="642"/>
    </row>
    <row r="5" spans="1:15" ht="18" customHeight="1" x14ac:dyDescent="0.25">
      <c r="A5" s="640"/>
      <c r="B5" s="641"/>
      <c r="C5" s="639"/>
      <c r="D5" s="639"/>
      <c r="E5" s="114" t="s">
        <v>164</v>
      </c>
      <c r="F5" s="115" t="s">
        <v>165</v>
      </c>
      <c r="G5" s="114" t="s">
        <v>164</v>
      </c>
      <c r="H5" s="115" t="s">
        <v>165</v>
      </c>
      <c r="I5" s="114" t="s">
        <v>164</v>
      </c>
      <c r="J5" s="115" t="s">
        <v>165</v>
      </c>
      <c r="K5" s="28" t="s">
        <v>164</v>
      </c>
      <c r="L5" s="29" t="s">
        <v>165</v>
      </c>
    </row>
    <row r="6" spans="1:15" ht="24.75" customHeight="1" x14ac:dyDescent="0.2">
      <c r="A6" s="643" t="s">
        <v>166</v>
      </c>
      <c r="B6" s="644"/>
      <c r="C6" s="644"/>
      <c r="D6" s="644"/>
      <c r="E6" s="30">
        <v>49800</v>
      </c>
      <c r="F6" s="31"/>
      <c r="G6" s="32">
        <v>1019959.82</v>
      </c>
      <c r="H6" s="31"/>
      <c r="I6" s="32">
        <v>269913</v>
      </c>
      <c r="J6" s="31"/>
      <c r="K6" s="332">
        <v>140133.25</v>
      </c>
      <c r="L6" s="34"/>
    </row>
    <row r="7" spans="1:15" ht="24.75" customHeight="1" x14ac:dyDescent="0.2">
      <c r="A7" s="643" t="s">
        <v>167</v>
      </c>
      <c r="B7" s="644"/>
      <c r="C7" s="644"/>
      <c r="D7" s="644"/>
      <c r="E7" s="30"/>
      <c r="F7" s="31"/>
      <c r="G7" s="32">
        <v>273233.67</v>
      </c>
      <c r="H7" s="31"/>
      <c r="I7" s="32">
        <v>880596.16</v>
      </c>
      <c r="J7" s="31"/>
      <c r="K7" s="332">
        <v>684481.85</v>
      </c>
      <c r="L7" s="34"/>
    </row>
    <row r="8" spans="1:15" ht="24.75" customHeight="1" x14ac:dyDescent="0.2">
      <c r="A8" s="643" t="s">
        <v>168</v>
      </c>
      <c r="B8" s="644"/>
      <c r="C8" s="644"/>
      <c r="D8" s="644"/>
      <c r="E8" s="30">
        <v>1732576.46</v>
      </c>
      <c r="F8" s="30">
        <v>1414231.53</v>
      </c>
      <c r="G8" s="32">
        <v>1614862.71</v>
      </c>
      <c r="H8" s="32">
        <v>1443153.73</v>
      </c>
      <c r="I8" s="32">
        <v>1621973.5</v>
      </c>
      <c r="J8" s="32">
        <v>1442304.92</v>
      </c>
      <c r="K8" s="332">
        <v>1652895.53</v>
      </c>
      <c r="L8" s="36">
        <v>1435088.33</v>
      </c>
    </row>
    <row r="9" spans="1:15" ht="24.75" customHeight="1" x14ac:dyDescent="0.2">
      <c r="A9" s="643" t="s">
        <v>169</v>
      </c>
      <c r="B9" s="644"/>
      <c r="C9" s="644"/>
      <c r="D9" s="644"/>
      <c r="E9" s="30">
        <v>136501.29999999999</v>
      </c>
      <c r="F9" s="30">
        <v>93984.79</v>
      </c>
      <c r="G9" s="32">
        <v>100356.73</v>
      </c>
      <c r="H9" s="32">
        <v>64970.26</v>
      </c>
      <c r="I9" s="32">
        <v>82845.350000000006</v>
      </c>
      <c r="J9" s="32">
        <v>69865.240000000005</v>
      </c>
      <c r="K9" s="332">
        <v>74254.61</v>
      </c>
      <c r="L9" s="36">
        <v>73154.61</v>
      </c>
      <c r="N9" s="37"/>
    </row>
    <row r="10" spans="1:15" ht="24.75" customHeight="1" x14ac:dyDescent="0.2">
      <c r="A10" s="643" t="s">
        <v>170</v>
      </c>
      <c r="B10" s="644"/>
      <c r="C10" s="644"/>
      <c r="D10" s="644"/>
      <c r="E10" s="30">
        <v>218773.32</v>
      </c>
      <c r="F10" s="30">
        <v>198128.99</v>
      </c>
      <c r="G10" s="32">
        <v>241782.47</v>
      </c>
      <c r="H10" s="32">
        <v>236011.78</v>
      </c>
      <c r="I10" s="32">
        <v>285861.96999999997</v>
      </c>
      <c r="J10" s="32">
        <v>260083.84</v>
      </c>
      <c r="K10" s="332">
        <v>305695.35999999999</v>
      </c>
      <c r="L10" s="36">
        <v>275237.86</v>
      </c>
    </row>
    <row r="11" spans="1:15" ht="24.75" customHeight="1" x14ac:dyDescent="0.2">
      <c r="A11" s="643" t="s">
        <v>171</v>
      </c>
      <c r="B11" s="644"/>
      <c r="C11" s="644"/>
      <c r="D11" s="644"/>
      <c r="E11" s="30">
        <v>32552.07</v>
      </c>
      <c r="F11" s="30">
        <v>32552.07</v>
      </c>
      <c r="G11" s="32">
        <v>652757.39</v>
      </c>
      <c r="H11" s="32">
        <v>627634.62</v>
      </c>
      <c r="I11" s="32">
        <v>673437.26</v>
      </c>
      <c r="J11" s="32">
        <v>646327.44999999995</v>
      </c>
      <c r="K11" s="332">
        <v>93141.74</v>
      </c>
      <c r="L11" s="36">
        <v>77047.39</v>
      </c>
    </row>
    <row r="12" spans="1:15" ht="24.75" customHeight="1" x14ac:dyDescent="0.2">
      <c r="A12" s="643" t="s">
        <v>172</v>
      </c>
      <c r="B12" s="644"/>
      <c r="C12" s="644"/>
      <c r="D12" s="644"/>
      <c r="E12" s="30"/>
      <c r="F12" s="30"/>
      <c r="G12" s="32"/>
      <c r="H12" s="32"/>
      <c r="I12" s="32"/>
      <c r="J12" s="32"/>
      <c r="K12" s="332"/>
      <c r="L12" s="36"/>
    </row>
    <row r="13" spans="1:15" ht="24.75" customHeight="1" x14ac:dyDescent="0.2">
      <c r="A13" s="645" t="s">
        <v>173</v>
      </c>
      <c r="B13" s="646"/>
      <c r="C13" s="646"/>
      <c r="D13" s="646"/>
      <c r="E13" s="30">
        <v>137881.45000000001</v>
      </c>
      <c r="F13" s="30">
        <v>128094.08</v>
      </c>
      <c r="G13" s="32">
        <v>356467.41</v>
      </c>
      <c r="H13" s="32">
        <v>353055.41</v>
      </c>
      <c r="I13" s="32">
        <v>336842.69</v>
      </c>
      <c r="J13" s="32">
        <v>328089.32</v>
      </c>
      <c r="K13" s="332">
        <v>380144.22</v>
      </c>
      <c r="L13" s="36">
        <v>377129.96</v>
      </c>
    </row>
    <row r="14" spans="1:15" ht="24.75" customHeight="1" thickBot="1" x14ac:dyDescent="0.25">
      <c r="A14" s="620" t="s">
        <v>174</v>
      </c>
      <c r="B14" s="621"/>
      <c r="C14" s="621"/>
      <c r="D14" s="621"/>
      <c r="E14" s="38">
        <f t="shared" ref="E14:K14" si="0">SUM(E6:E13)</f>
        <v>2308084.6</v>
      </c>
      <c r="F14" s="38">
        <f t="shared" si="0"/>
        <v>1866991.4600000002</v>
      </c>
      <c r="G14" s="38">
        <f>SUM(G6:G13)</f>
        <v>4259420.2</v>
      </c>
      <c r="H14" s="38">
        <f t="shared" si="0"/>
        <v>2724825.8000000003</v>
      </c>
      <c r="I14" s="38">
        <f>SUM(I6:I13)</f>
        <v>4151469.93</v>
      </c>
      <c r="J14" s="38">
        <f t="shared" si="0"/>
        <v>2746670.77</v>
      </c>
      <c r="K14" s="38">
        <f t="shared" si="0"/>
        <v>3330746.5599999996</v>
      </c>
      <c r="L14" s="39">
        <f>SUM(L8:L13)</f>
        <v>2237658.1500000004</v>
      </c>
    </row>
    <row r="15" spans="1:15" ht="14.25" customHeight="1" thickBot="1" x14ac:dyDescent="0.25">
      <c r="A15" s="40"/>
      <c r="B15" s="41"/>
      <c r="C15" s="41"/>
      <c r="D15" s="41"/>
      <c r="E15" s="41"/>
      <c r="F15" s="41"/>
      <c r="G15" s="41"/>
      <c r="H15" s="41"/>
      <c r="I15" s="41"/>
      <c r="J15" s="41"/>
      <c r="K15" s="41"/>
      <c r="L15" s="42"/>
    </row>
    <row r="16" spans="1:15" ht="15" customHeight="1" x14ac:dyDescent="0.2">
      <c r="A16" s="622" t="s">
        <v>175</v>
      </c>
      <c r="B16" s="623"/>
      <c r="C16" s="623"/>
      <c r="D16" s="623"/>
      <c r="E16" s="623"/>
      <c r="F16" s="623"/>
      <c r="G16" s="623"/>
      <c r="H16" s="623"/>
      <c r="I16" s="623"/>
      <c r="J16" s="623"/>
      <c r="K16" s="623"/>
      <c r="L16" s="624"/>
      <c r="M16" s="43"/>
    </row>
    <row r="17" spans="1:12" ht="15" customHeight="1" x14ac:dyDescent="0.25">
      <c r="A17" s="625" t="s">
        <v>163</v>
      </c>
      <c r="B17" s="626"/>
      <c r="C17" s="626"/>
      <c r="D17" s="626"/>
      <c r="E17" s="629">
        <f>$L$1-3</f>
        <v>2014</v>
      </c>
      <c r="F17" s="629"/>
      <c r="G17" s="629">
        <f>$L$1-2</f>
        <v>2015</v>
      </c>
      <c r="H17" s="629"/>
      <c r="I17" s="629">
        <f>$L$1-1</f>
        <v>2016</v>
      </c>
      <c r="J17" s="629"/>
      <c r="K17" s="629">
        <f>$L$1</f>
        <v>2017</v>
      </c>
      <c r="L17" s="642"/>
    </row>
    <row r="18" spans="1:12" ht="12.75" customHeight="1" x14ac:dyDescent="0.25">
      <c r="A18" s="627"/>
      <c r="B18" s="628"/>
      <c r="C18" s="626"/>
      <c r="D18" s="626"/>
      <c r="E18" s="26" t="s">
        <v>176</v>
      </c>
      <c r="F18" s="27" t="s">
        <v>177</v>
      </c>
      <c r="G18" s="26" t="s">
        <v>176</v>
      </c>
      <c r="H18" s="27" t="s">
        <v>177</v>
      </c>
      <c r="I18" s="26" t="s">
        <v>176</v>
      </c>
      <c r="J18" s="27" t="s">
        <v>177</v>
      </c>
      <c r="K18" s="28" t="s">
        <v>176</v>
      </c>
      <c r="L18" s="29" t="s">
        <v>177</v>
      </c>
    </row>
    <row r="19" spans="1:12" ht="24.75" customHeight="1" x14ac:dyDescent="0.25">
      <c r="A19" s="645" t="s">
        <v>178</v>
      </c>
      <c r="B19" s="646"/>
      <c r="C19" s="646"/>
      <c r="D19" s="646"/>
      <c r="E19" s="30">
        <v>1701440.84</v>
      </c>
      <c r="F19" s="30">
        <v>1386451.92</v>
      </c>
      <c r="G19" s="30">
        <v>1636995.12</v>
      </c>
      <c r="H19" s="30">
        <v>1382126.67</v>
      </c>
      <c r="I19" s="30">
        <v>1643740.58</v>
      </c>
      <c r="J19" s="30">
        <v>1407407.7</v>
      </c>
      <c r="K19" s="332">
        <v>1544739.5</v>
      </c>
      <c r="L19" s="36">
        <v>1379993.75</v>
      </c>
    </row>
    <row r="20" spans="1:12" ht="24.75" customHeight="1" x14ac:dyDescent="0.25">
      <c r="A20" s="645" t="s">
        <v>179</v>
      </c>
      <c r="B20" s="646"/>
      <c r="C20" s="646"/>
      <c r="D20" s="646"/>
      <c r="E20" s="30">
        <v>77054.28</v>
      </c>
      <c r="F20" s="30">
        <v>22495.8</v>
      </c>
      <c r="G20" s="30">
        <v>1000296.65</v>
      </c>
      <c r="H20" s="30">
        <v>784869.7</v>
      </c>
      <c r="I20" s="30">
        <v>869431.36</v>
      </c>
      <c r="J20" s="30">
        <v>479816.82</v>
      </c>
      <c r="K20" s="332">
        <v>799632.99</v>
      </c>
      <c r="L20" s="36">
        <v>704655.74</v>
      </c>
    </row>
    <row r="21" spans="1:12" ht="24.75" customHeight="1" x14ac:dyDescent="0.25">
      <c r="A21" s="643" t="s">
        <v>180</v>
      </c>
      <c r="B21" s="644"/>
      <c r="C21" s="644"/>
      <c r="D21" s="644"/>
      <c r="E21" s="30"/>
      <c r="F21" s="30"/>
      <c r="G21" s="30"/>
      <c r="H21" s="30"/>
      <c r="I21" s="30"/>
      <c r="J21" s="30"/>
      <c r="K21" s="332"/>
      <c r="L21" s="36"/>
    </row>
    <row r="22" spans="1:12" ht="24.75" customHeight="1" x14ac:dyDescent="0.25">
      <c r="A22" s="645" t="s">
        <v>181</v>
      </c>
      <c r="B22" s="646"/>
      <c r="C22" s="646"/>
      <c r="D22" s="646"/>
      <c r="E22" s="30">
        <v>74794.2</v>
      </c>
      <c r="F22" s="30">
        <v>74794.2</v>
      </c>
      <c r="G22" s="30">
        <v>79021.919999999998</v>
      </c>
      <c r="H22" s="30">
        <v>79021.919999999998</v>
      </c>
      <c r="I22" s="30">
        <v>197921.25</v>
      </c>
      <c r="J22" s="30">
        <v>162184.51999999999</v>
      </c>
      <c r="K22" s="332">
        <v>17964.400000000001</v>
      </c>
      <c r="L22" s="36">
        <v>17964.400000000001</v>
      </c>
    </row>
    <row r="23" spans="1:12" ht="24.75" customHeight="1" x14ac:dyDescent="0.25">
      <c r="A23" s="645" t="s">
        <v>182</v>
      </c>
      <c r="B23" s="646"/>
      <c r="C23" s="646"/>
      <c r="D23" s="646"/>
      <c r="E23" s="30"/>
      <c r="F23" s="30"/>
      <c r="G23" s="30"/>
      <c r="H23" s="30"/>
      <c r="I23" s="30"/>
      <c r="J23" s="30"/>
      <c r="K23" s="332"/>
      <c r="L23" s="36"/>
    </row>
    <row r="24" spans="1:12" ht="24.75" customHeight="1" x14ac:dyDescent="0.25">
      <c r="A24" s="645" t="s">
        <v>183</v>
      </c>
      <c r="B24" s="646"/>
      <c r="C24" s="646"/>
      <c r="D24" s="646"/>
      <c r="E24" s="30">
        <v>137881.45000000001</v>
      </c>
      <c r="F24" s="30">
        <v>134974.18</v>
      </c>
      <c r="G24" s="30">
        <v>356467.41</v>
      </c>
      <c r="H24" s="30">
        <v>338706.36</v>
      </c>
      <c r="I24" s="30">
        <v>336842.69</v>
      </c>
      <c r="J24" s="30">
        <v>283288.06</v>
      </c>
      <c r="K24" s="332">
        <v>380144.22</v>
      </c>
      <c r="L24" s="36">
        <v>328235.71000000002</v>
      </c>
    </row>
    <row r="25" spans="1:12" s="44" customFormat="1" ht="24.75" customHeight="1" thickBot="1" x14ac:dyDescent="0.3">
      <c r="A25" s="620" t="s">
        <v>184</v>
      </c>
      <c r="B25" s="621"/>
      <c r="C25" s="621"/>
      <c r="D25" s="621"/>
      <c r="E25" s="38">
        <f t="shared" ref="E25:L25" si="1">SUM(E19:E24)</f>
        <v>1991170.77</v>
      </c>
      <c r="F25" s="38">
        <f t="shared" si="1"/>
        <v>1618716.0999999999</v>
      </c>
      <c r="G25" s="38">
        <f t="shared" si="1"/>
        <v>3072781.1</v>
      </c>
      <c r="H25" s="38">
        <f t="shared" si="1"/>
        <v>2584724.65</v>
      </c>
      <c r="I25" s="38">
        <f t="shared" si="1"/>
        <v>3047935.88</v>
      </c>
      <c r="J25" s="38">
        <f t="shared" si="1"/>
        <v>2332697.1</v>
      </c>
      <c r="K25" s="38">
        <f t="shared" si="1"/>
        <v>2742481.1100000003</v>
      </c>
      <c r="L25" s="39">
        <f t="shared" si="1"/>
        <v>2430849.6</v>
      </c>
    </row>
    <row r="26" spans="1:12" s="44" customFormat="1" ht="24.75" customHeight="1" x14ac:dyDescent="0.25"/>
    <row r="27" spans="1:12" ht="14.25" customHeight="1" thickBot="1" x14ac:dyDescent="0.3">
      <c r="A27" s="44"/>
      <c r="B27" s="44"/>
      <c r="C27" s="44"/>
      <c r="D27" s="44"/>
      <c r="E27" s="44"/>
      <c r="F27" s="44"/>
      <c r="G27" s="44"/>
      <c r="H27" s="44"/>
      <c r="I27" s="44"/>
      <c r="J27" s="44"/>
      <c r="K27" s="44"/>
      <c r="L27" s="44"/>
    </row>
    <row r="28" spans="1:12" ht="14.25" customHeight="1" x14ac:dyDescent="0.25">
      <c r="A28" s="622" t="s">
        <v>185</v>
      </c>
      <c r="B28" s="623"/>
      <c r="C28" s="623"/>
      <c r="D28" s="623"/>
      <c r="E28" s="623"/>
      <c r="F28" s="623"/>
      <c r="G28" s="623"/>
      <c r="H28" s="623"/>
      <c r="I28" s="623"/>
      <c r="J28" s="623"/>
      <c r="K28" s="623"/>
      <c r="L28" s="624"/>
    </row>
    <row r="29" spans="1:12" ht="14.25" customHeight="1" x14ac:dyDescent="0.25">
      <c r="A29" s="625" t="s">
        <v>186</v>
      </c>
      <c r="B29" s="626" t="s">
        <v>187</v>
      </c>
      <c r="C29" s="626"/>
      <c r="D29" s="626"/>
      <c r="E29" s="629">
        <f>$L$1-3</f>
        <v>2014</v>
      </c>
      <c r="F29" s="629"/>
      <c r="G29" s="629">
        <f>$L$1-2</f>
        <v>2015</v>
      </c>
      <c r="H29" s="629"/>
      <c r="I29" s="629">
        <f>$L$1-1</f>
        <v>2016</v>
      </c>
      <c r="J29" s="629"/>
      <c r="K29" s="629">
        <f>$L$1</f>
        <v>2017</v>
      </c>
      <c r="L29" s="642"/>
    </row>
    <row r="30" spans="1:12" ht="14.25" customHeight="1" x14ac:dyDescent="0.25">
      <c r="A30" s="625"/>
      <c r="B30" s="626"/>
      <c r="C30" s="626"/>
      <c r="D30" s="626"/>
      <c r="E30" s="102" t="s">
        <v>188</v>
      </c>
      <c r="F30" s="102" t="s">
        <v>189</v>
      </c>
      <c r="G30" s="102" t="s">
        <v>188</v>
      </c>
      <c r="H30" s="102" t="s">
        <v>189</v>
      </c>
      <c r="I30" s="102" t="s">
        <v>188</v>
      </c>
      <c r="J30" s="102" t="s">
        <v>189</v>
      </c>
      <c r="K30" s="45" t="s">
        <v>188</v>
      </c>
      <c r="L30" s="29" t="s">
        <v>189</v>
      </c>
    </row>
    <row r="31" spans="1:12" ht="21.75" customHeight="1" x14ac:dyDescent="0.25">
      <c r="A31" s="46">
        <v>1</v>
      </c>
      <c r="B31" s="644" t="s">
        <v>190</v>
      </c>
      <c r="C31" s="644"/>
      <c r="D31" s="644"/>
      <c r="E31" s="30">
        <v>633057.18999999994</v>
      </c>
      <c r="F31" s="35">
        <v>470870.4</v>
      </c>
      <c r="G31" s="30">
        <v>455640.12</v>
      </c>
      <c r="H31" s="35">
        <v>306936.96999999997</v>
      </c>
      <c r="I31" s="30">
        <v>324874.81</v>
      </c>
      <c r="J31" s="35">
        <v>201659.71</v>
      </c>
      <c r="K31" s="33">
        <v>330629.77</v>
      </c>
      <c r="L31" s="36">
        <v>226294.77</v>
      </c>
    </row>
    <row r="32" spans="1:12" ht="14.25" customHeight="1" x14ac:dyDescent="0.25">
      <c r="A32" s="46">
        <v>2</v>
      </c>
      <c r="B32" s="646" t="s">
        <v>191</v>
      </c>
      <c r="C32" s="646"/>
      <c r="D32" s="646"/>
      <c r="E32" s="30">
        <v>35202.400000000001</v>
      </c>
      <c r="F32" s="35">
        <v>23375.68</v>
      </c>
      <c r="G32" s="30">
        <v>47343.23</v>
      </c>
      <c r="H32" s="35">
        <v>45448.23</v>
      </c>
      <c r="I32" s="30">
        <v>35386.47</v>
      </c>
      <c r="J32" s="35">
        <v>35386.47</v>
      </c>
      <c r="K32" s="33">
        <v>12980.11</v>
      </c>
      <c r="L32" s="36">
        <v>7048.53</v>
      </c>
    </row>
    <row r="33" spans="1:12" ht="14.25" customHeight="1" x14ac:dyDescent="0.25">
      <c r="A33" s="46">
        <v>3</v>
      </c>
      <c r="B33" s="646" t="s">
        <v>192</v>
      </c>
      <c r="C33" s="646"/>
      <c r="D33" s="646"/>
      <c r="E33" s="30">
        <v>196810.52</v>
      </c>
      <c r="F33" s="35">
        <v>82316.37</v>
      </c>
      <c r="G33" s="30">
        <v>119634.34</v>
      </c>
      <c r="H33" s="35">
        <v>22080.62</v>
      </c>
      <c r="I33" s="30">
        <v>91758.28</v>
      </c>
      <c r="J33" s="35">
        <v>23569.93</v>
      </c>
      <c r="K33" s="33">
        <v>96401.59</v>
      </c>
      <c r="L33" s="36">
        <v>32224.91</v>
      </c>
    </row>
    <row r="34" spans="1:12" ht="14.25" customHeight="1" x14ac:dyDescent="0.25">
      <c r="A34" s="46">
        <v>4</v>
      </c>
      <c r="B34" s="646" t="s">
        <v>193</v>
      </c>
      <c r="C34" s="646"/>
      <c r="D34" s="646"/>
      <c r="E34" s="30">
        <v>2671888.52</v>
      </c>
      <c r="F34" s="35">
        <v>609391.93999999994</v>
      </c>
      <c r="G34" s="30">
        <v>2064165.32</v>
      </c>
      <c r="H34" s="35">
        <v>301265.32</v>
      </c>
      <c r="I34" s="30">
        <v>25122.77</v>
      </c>
      <c r="J34" s="35">
        <v>25122.77</v>
      </c>
      <c r="K34" s="33">
        <v>27109.81</v>
      </c>
      <c r="L34" s="36">
        <v>19229.41</v>
      </c>
    </row>
    <row r="35" spans="1:12" ht="14.25" customHeight="1" x14ac:dyDescent="0.25">
      <c r="A35" s="46">
        <v>6</v>
      </c>
      <c r="B35" s="646" t="s">
        <v>194</v>
      </c>
      <c r="C35" s="646"/>
      <c r="D35" s="646"/>
      <c r="E35" s="30" t="s">
        <v>385</v>
      </c>
      <c r="F35" s="35" t="s">
        <v>385</v>
      </c>
      <c r="G35" s="30" t="s">
        <v>385</v>
      </c>
      <c r="H35" s="35" t="s">
        <v>386</v>
      </c>
      <c r="I35" s="30"/>
      <c r="J35" s="35"/>
      <c r="K35" s="33"/>
      <c r="L35" s="36"/>
    </row>
    <row r="36" spans="1:12" ht="14.25" customHeight="1" x14ac:dyDescent="0.25">
      <c r="A36" s="46">
        <v>9</v>
      </c>
      <c r="B36" s="646" t="s">
        <v>195</v>
      </c>
      <c r="C36" s="646"/>
      <c r="D36" s="646"/>
      <c r="E36" s="30">
        <v>4312</v>
      </c>
      <c r="F36" s="35">
        <v>4270.1000000000004</v>
      </c>
      <c r="G36" s="30">
        <v>9816.83</v>
      </c>
      <c r="H36" s="35">
        <v>6782.56</v>
      </c>
      <c r="I36" s="30">
        <v>6348.27</v>
      </c>
      <c r="J36" s="35">
        <v>5970.27</v>
      </c>
      <c r="K36" s="33">
        <v>8753.3700000000008</v>
      </c>
      <c r="L36" s="36">
        <v>6000</v>
      </c>
    </row>
    <row r="37" spans="1:12" s="44" customFormat="1" ht="14.25" customHeight="1" x14ac:dyDescent="0.25">
      <c r="A37" s="647" t="s">
        <v>196</v>
      </c>
      <c r="B37" s="648"/>
      <c r="C37" s="648"/>
      <c r="D37" s="648"/>
      <c r="E37" s="47">
        <f t="shared" ref="E37:L37" si="2">SUM(E31:E36)</f>
        <v>3541270.63</v>
      </c>
      <c r="F37" s="47">
        <f t="shared" si="2"/>
        <v>1190224.49</v>
      </c>
      <c r="G37" s="47">
        <f t="shared" si="2"/>
        <v>2696599.84</v>
      </c>
      <c r="H37" s="47">
        <f t="shared" si="2"/>
        <v>682513.7</v>
      </c>
      <c r="I37" s="47">
        <f t="shared" si="2"/>
        <v>483490.60000000009</v>
      </c>
      <c r="J37" s="47">
        <f t="shared" si="2"/>
        <v>291709.15000000002</v>
      </c>
      <c r="K37" s="47">
        <f t="shared" si="2"/>
        <v>475874.64999999997</v>
      </c>
      <c r="L37" s="48">
        <f t="shared" si="2"/>
        <v>290797.61999999994</v>
      </c>
    </row>
    <row r="38" spans="1:12" s="44" customFormat="1" ht="12" customHeight="1" x14ac:dyDescent="0.25">
      <c r="A38" s="118"/>
      <c r="B38" s="119"/>
      <c r="C38" s="119"/>
      <c r="D38" s="119"/>
      <c r="E38" s="119"/>
      <c r="F38" s="119"/>
      <c r="G38" s="119"/>
      <c r="H38" s="119"/>
      <c r="I38" s="119"/>
      <c r="J38" s="119"/>
      <c r="K38" s="119"/>
      <c r="L38" s="120"/>
    </row>
    <row r="39" spans="1:12" ht="14.25" customHeight="1" x14ac:dyDescent="0.25">
      <c r="A39" s="625" t="s">
        <v>186</v>
      </c>
      <c r="B39" s="626" t="s">
        <v>197</v>
      </c>
      <c r="C39" s="626"/>
      <c r="D39" s="626"/>
      <c r="E39" s="629">
        <f>$L$1-3</f>
        <v>2014</v>
      </c>
      <c r="F39" s="629"/>
      <c r="G39" s="629">
        <f>$L$1-2</f>
        <v>2015</v>
      </c>
      <c r="H39" s="629"/>
      <c r="I39" s="629">
        <f>$L$1-1</f>
        <v>2016</v>
      </c>
      <c r="J39" s="629"/>
      <c r="K39" s="629">
        <f>$L$1</f>
        <v>2017</v>
      </c>
      <c r="L39" s="642"/>
    </row>
    <row r="40" spans="1:12" ht="14.25" customHeight="1" x14ac:dyDescent="0.25">
      <c r="A40" s="625"/>
      <c r="B40" s="626"/>
      <c r="C40" s="626"/>
      <c r="D40" s="626"/>
      <c r="E40" s="102" t="s">
        <v>198</v>
      </c>
      <c r="F40" s="102" t="s">
        <v>199</v>
      </c>
      <c r="G40" s="102" t="s">
        <v>198</v>
      </c>
      <c r="H40" s="102" t="s">
        <v>199</v>
      </c>
      <c r="I40" s="102" t="s">
        <v>198</v>
      </c>
      <c r="J40" s="102" t="s">
        <v>199</v>
      </c>
      <c r="K40" s="45" t="s">
        <v>198</v>
      </c>
      <c r="L40" s="29" t="s">
        <v>199</v>
      </c>
    </row>
    <row r="41" spans="1:12" ht="14.25" customHeight="1" x14ac:dyDescent="0.25">
      <c r="A41" s="46">
        <v>1</v>
      </c>
      <c r="B41" s="646" t="s">
        <v>200</v>
      </c>
      <c r="C41" s="646"/>
      <c r="D41" s="646"/>
      <c r="E41" s="30">
        <v>476870.1</v>
      </c>
      <c r="F41" s="35">
        <v>441566.08</v>
      </c>
      <c r="G41" s="30">
        <v>321206.87</v>
      </c>
      <c r="H41" s="35">
        <v>230087.56</v>
      </c>
      <c r="I41" s="30">
        <v>259375.29</v>
      </c>
      <c r="J41" s="35">
        <v>214456.56</v>
      </c>
      <c r="K41" s="33">
        <v>253596.57</v>
      </c>
      <c r="L41" s="36">
        <v>182047.47</v>
      </c>
    </row>
    <row r="42" spans="1:12" ht="14.25" customHeight="1" x14ac:dyDescent="0.25">
      <c r="A42" s="46">
        <v>2</v>
      </c>
      <c r="B42" s="646" t="s">
        <v>201</v>
      </c>
      <c r="C42" s="646"/>
      <c r="D42" s="646"/>
      <c r="E42" s="30">
        <v>3495177.77</v>
      </c>
      <c r="F42" s="35">
        <v>773246.55</v>
      </c>
      <c r="G42" s="30">
        <v>2746489.7</v>
      </c>
      <c r="H42" s="35">
        <v>205923.65</v>
      </c>
      <c r="I42" s="30">
        <v>231786.15</v>
      </c>
      <c r="J42" s="35">
        <v>231786.15</v>
      </c>
      <c r="K42" s="33">
        <v>389614.54</v>
      </c>
      <c r="L42" s="36">
        <v>389614.54</v>
      </c>
    </row>
    <row r="43" spans="1:12" ht="26.25" customHeight="1" x14ac:dyDescent="0.25">
      <c r="A43" s="46">
        <v>3</v>
      </c>
      <c r="B43" s="644" t="s">
        <v>202</v>
      </c>
      <c r="C43" s="644"/>
      <c r="D43" s="644"/>
      <c r="E43" s="30"/>
      <c r="F43" s="35"/>
      <c r="G43" s="30"/>
      <c r="H43" s="35"/>
      <c r="I43" s="30"/>
      <c r="J43" s="35"/>
      <c r="K43" s="33"/>
      <c r="L43" s="36"/>
    </row>
    <row r="44" spans="1:12" ht="14.25" customHeight="1" x14ac:dyDescent="0.25">
      <c r="A44" s="46">
        <v>4</v>
      </c>
      <c r="B44" s="646" t="s">
        <v>203</v>
      </c>
      <c r="C44" s="646"/>
      <c r="D44" s="646"/>
      <c r="E44" s="30"/>
      <c r="F44" s="35"/>
      <c r="G44" s="30"/>
      <c r="H44" s="35"/>
      <c r="I44" s="30"/>
      <c r="J44" s="35"/>
      <c r="K44" s="33">
        <v>35736.730000000003</v>
      </c>
      <c r="L44" s="36">
        <v>35736.730000000003</v>
      </c>
    </row>
    <row r="45" spans="1:12" ht="20.25" customHeight="1" x14ac:dyDescent="0.25">
      <c r="A45" s="46">
        <v>5</v>
      </c>
      <c r="B45" s="644" t="s">
        <v>204</v>
      </c>
      <c r="C45" s="644"/>
      <c r="D45" s="644"/>
      <c r="E45" s="30"/>
      <c r="F45" s="35"/>
      <c r="G45" s="30"/>
      <c r="H45" s="35"/>
      <c r="I45" s="30"/>
      <c r="J45" s="35"/>
      <c r="K45" s="33"/>
      <c r="L45" s="36"/>
    </row>
    <row r="46" spans="1:12" ht="14.25" customHeight="1" x14ac:dyDescent="0.25">
      <c r="A46" s="46">
        <v>7</v>
      </c>
      <c r="B46" s="646" t="s">
        <v>195</v>
      </c>
      <c r="C46" s="646"/>
      <c r="D46" s="646"/>
      <c r="E46" s="30">
        <v>6702.21</v>
      </c>
      <c r="F46" s="35">
        <v>1330.78</v>
      </c>
      <c r="G46" s="30">
        <v>7957.27</v>
      </c>
      <c r="H46" s="35">
        <v>500</v>
      </c>
      <c r="I46" s="30">
        <v>23061.05</v>
      </c>
      <c r="J46" s="35">
        <v>17275.669999999998</v>
      </c>
      <c r="K46" s="33">
        <v>59324.01</v>
      </c>
      <c r="L46" s="36">
        <v>50662.41</v>
      </c>
    </row>
    <row r="47" spans="1:12" s="44" customFormat="1" ht="14.25" customHeight="1" thickBot="1" x14ac:dyDescent="0.3">
      <c r="A47" s="620" t="s">
        <v>205</v>
      </c>
      <c r="B47" s="621"/>
      <c r="C47" s="621"/>
      <c r="D47" s="621"/>
      <c r="E47" s="38">
        <f t="shared" ref="E47:L47" si="3">SUM(E41:E46)</f>
        <v>3978750.08</v>
      </c>
      <c r="F47" s="38">
        <f t="shared" si="3"/>
        <v>1216143.4100000001</v>
      </c>
      <c r="G47" s="38">
        <f t="shared" si="3"/>
        <v>3075653.8400000003</v>
      </c>
      <c r="H47" s="38">
        <f t="shared" si="3"/>
        <v>436511.20999999996</v>
      </c>
      <c r="I47" s="38">
        <f t="shared" si="3"/>
        <v>514222.49</v>
      </c>
      <c r="J47" s="38">
        <f t="shared" si="3"/>
        <v>463518.37999999995</v>
      </c>
      <c r="K47" s="38">
        <f t="shared" si="3"/>
        <v>738271.85</v>
      </c>
      <c r="L47" s="39">
        <f t="shared" si="3"/>
        <v>658061.15</v>
      </c>
    </row>
    <row r="48" spans="1:12" ht="14.25" customHeight="1" thickBot="1" x14ac:dyDescent="0.3">
      <c r="A48" s="40"/>
      <c r="B48" s="41"/>
      <c r="C48" s="41"/>
      <c r="D48" s="41"/>
      <c r="E48" s="41"/>
      <c r="F48" s="41"/>
      <c r="G48" s="41"/>
      <c r="H48" s="41"/>
      <c r="I48" s="41"/>
      <c r="J48" s="41"/>
      <c r="K48" s="41"/>
    </row>
    <row r="49" spans="1:13" ht="15.75" customHeight="1" x14ac:dyDescent="0.25">
      <c r="A49" s="622" t="s">
        <v>206</v>
      </c>
      <c r="B49" s="623"/>
      <c r="C49" s="623"/>
      <c r="D49" s="623"/>
      <c r="E49" s="623"/>
      <c r="F49" s="623"/>
      <c r="G49" s="623"/>
      <c r="H49" s="623"/>
      <c r="I49" s="623"/>
      <c r="J49" s="623"/>
      <c r="K49" s="623"/>
      <c r="L49" s="624"/>
    </row>
    <row r="50" spans="1:13" ht="15.75" customHeight="1" x14ac:dyDescent="0.25">
      <c r="A50" s="649" t="s">
        <v>119</v>
      </c>
      <c r="B50" s="650"/>
      <c r="C50" s="650"/>
      <c r="D50" s="650"/>
      <c r="E50" s="629">
        <f>$L$1-3</f>
        <v>2014</v>
      </c>
      <c r="F50" s="629"/>
      <c r="G50" s="629">
        <f>$L$1-2</f>
        <v>2015</v>
      </c>
      <c r="H50" s="629"/>
      <c r="I50" s="629">
        <f>$L$1-1</f>
        <v>2016</v>
      </c>
      <c r="J50" s="629"/>
      <c r="K50" s="629">
        <f>$L$1</f>
        <v>2017</v>
      </c>
      <c r="L50" s="642"/>
    </row>
    <row r="51" spans="1:13" ht="28.5" customHeight="1" x14ac:dyDescent="0.25">
      <c r="A51" s="643" t="s">
        <v>207</v>
      </c>
      <c r="B51" s="644"/>
      <c r="C51" s="644"/>
      <c r="D51" s="644"/>
      <c r="E51" s="653">
        <v>71073.52</v>
      </c>
      <c r="F51" s="654">
        <v>71073.52</v>
      </c>
      <c r="G51" s="653">
        <v>55039.53</v>
      </c>
      <c r="H51" s="654">
        <v>55039.53</v>
      </c>
      <c r="I51" s="653">
        <v>42693.66</v>
      </c>
      <c r="J51" s="654"/>
      <c r="K51" s="651">
        <v>35866.43</v>
      </c>
      <c r="L51" s="652"/>
    </row>
    <row r="52" spans="1:13" ht="24.75" customHeight="1" x14ac:dyDescent="0.25">
      <c r="A52" s="643" t="s">
        <v>208</v>
      </c>
      <c r="B52" s="644"/>
      <c r="C52" s="644"/>
      <c r="D52" s="644"/>
      <c r="E52" s="653">
        <v>35296.06</v>
      </c>
      <c r="F52" s="654">
        <v>35296.06</v>
      </c>
      <c r="G52" s="653">
        <v>31068.34</v>
      </c>
      <c r="H52" s="654">
        <v>31068.34</v>
      </c>
      <c r="I52" s="653">
        <v>26806.25</v>
      </c>
      <c r="J52" s="654"/>
      <c r="K52" s="651">
        <v>16995.16</v>
      </c>
      <c r="L52" s="652"/>
      <c r="M52" s="37"/>
    </row>
    <row r="53" spans="1:13" ht="24.75" customHeight="1" x14ac:dyDescent="0.25">
      <c r="A53" s="643" t="s">
        <v>209</v>
      </c>
      <c r="B53" s="644"/>
      <c r="C53" s="644"/>
      <c r="D53" s="644"/>
      <c r="E53" s="653">
        <v>399334.7</v>
      </c>
      <c r="F53" s="654">
        <v>399334.7</v>
      </c>
      <c r="G53" s="653">
        <v>392301.45</v>
      </c>
      <c r="H53" s="654">
        <v>392301.45</v>
      </c>
      <c r="I53" s="653">
        <v>456634.41</v>
      </c>
      <c r="J53" s="654"/>
      <c r="K53" s="651">
        <v>411386.58</v>
      </c>
      <c r="L53" s="652"/>
    </row>
    <row r="54" spans="1:13" ht="24" customHeight="1" x14ac:dyDescent="0.25">
      <c r="A54" s="643" t="s">
        <v>210</v>
      </c>
      <c r="B54" s="644"/>
      <c r="C54" s="644"/>
      <c r="D54" s="644"/>
      <c r="E54" s="653">
        <v>74794.2</v>
      </c>
      <c r="F54" s="654">
        <v>74794.2</v>
      </c>
      <c r="G54" s="653">
        <v>79021.919999999998</v>
      </c>
      <c r="H54" s="654">
        <v>79021.919999999998</v>
      </c>
      <c r="I54" s="653">
        <v>197921.25</v>
      </c>
      <c r="J54" s="654"/>
      <c r="K54" s="651">
        <v>17964.400000000001</v>
      </c>
      <c r="L54" s="652"/>
    </row>
    <row r="55" spans="1:13" ht="22.5" customHeight="1" thickBot="1" x14ac:dyDescent="0.3">
      <c r="A55" s="655" t="s">
        <v>211</v>
      </c>
      <c r="B55" s="656"/>
      <c r="C55" s="656"/>
      <c r="D55" s="656"/>
      <c r="E55" s="657">
        <v>0</v>
      </c>
      <c r="F55" s="658"/>
      <c r="G55" s="657">
        <v>0</v>
      </c>
      <c r="H55" s="658"/>
      <c r="I55" s="659">
        <v>0</v>
      </c>
      <c r="J55" s="660"/>
      <c r="K55" s="664">
        <v>0</v>
      </c>
      <c r="L55" s="665"/>
    </row>
    <row r="56" spans="1:13" ht="12.75" customHeight="1" thickBot="1" x14ac:dyDescent="0.3">
      <c r="A56" s="49"/>
      <c r="B56" s="50"/>
      <c r="C56" s="50"/>
      <c r="D56" s="50"/>
      <c r="E56" s="50"/>
      <c r="F56" s="50"/>
      <c r="G56" s="50"/>
      <c r="H56" s="50"/>
      <c r="I56" s="50"/>
      <c r="J56" s="50"/>
      <c r="K56" s="50"/>
      <c r="L56" s="51"/>
    </row>
    <row r="57" spans="1:13" x14ac:dyDescent="0.25">
      <c r="A57" s="632" t="s">
        <v>161</v>
      </c>
      <c r="B57" s="633"/>
      <c r="C57" s="633"/>
      <c r="D57" s="633"/>
      <c r="E57" s="633"/>
      <c r="F57" s="633"/>
      <c r="G57" s="633"/>
      <c r="H57" s="633"/>
      <c r="I57" s="633"/>
      <c r="J57" s="633"/>
      <c r="K57" s="633"/>
      <c r="L57" s="634"/>
    </row>
    <row r="58" spans="1:13" ht="15.75" customHeight="1" x14ac:dyDescent="0.25">
      <c r="A58" s="666" t="s">
        <v>212</v>
      </c>
      <c r="B58" s="667"/>
      <c r="C58" s="667"/>
      <c r="D58" s="667"/>
      <c r="E58" s="667"/>
      <c r="F58" s="667"/>
      <c r="G58" s="667"/>
      <c r="H58" s="667"/>
      <c r="I58" s="667"/>
      <c r="J58" s="667"/>
      <c r="K58" s="667"/>
      <c r="L58" s="668"/>
    </row>
    <row r="59" spans="1:13" x14ac:dyDescent="0.25">
      <c r="A59" s="649" t="s">
        <v>119</v>
      </c>
      <c r="B59" s="650"/>
      <c r="C59" s="650"/>
      <c r="D59" s="650"/>
      <c r="E59" s="629">
        <f>$L$1-3</f>
        <v>2014</v>
      </c>
      <c r="F59" s="629"/>
      <c r="G59" s="629">
        <f>$L$1-2</f>
        <v>2015</v>
      </c>
      <c r="H59" s="629"/>
      <c r="I59" s="629">
        <f>$L$1-1</f>
        <v>2016</v>
      </c>
      <c r="J59" s="629"/>
      <c r="K59" s="629">
        <f>$L$1</f>
        <v>2017</v>
      </c>
      <c r="L59" s="642"/>
    </row>
    <row r="60" spans="1:13" ht="12.75" customHeight="1" x14ac:dyDescent="0.25">
      <c r="A60" s="661" t="s">
        <v>213</v>
      </c>
      <c r="B60" s="662"/>
      <c r="C60" s="662"/>
      <c r="D60" s="662"/>
      <c r="E60" s="663">
        <f>(E8+E10)/SUM(E8:E10)</f>
        <v>0.93462115123651446</v>
      </c>
      <c r="F60" s="663"/>
      <c r="G60" s="663">
        <f>(G8+G10)/SUM(G8:G10)</f>
        <v>0.94871914560369541</v>
      </c>
      <c r="H60" s="663"/>
      <c r="I60" s="663">
        <f>(I8+I10)/SUM(I8:I10)</f>
        <v>0.958383408747566</v>
      </c>
      <c r="J60" s="663"/>
      <c r="K60" s="669">
        <f>(K8+K10)/SUM(K8:K10)</f>
        <v>0.96347257575649503</v>
      </c>
      <c r="L60" s="670"/>
    </row>
    <row r="61" spans="1:13" ht="12.75" customHeight="1" x14ac:dyDescent="0.25">
      <c r="A61" s="671" t="s">
        <v>214</v>
      </c>
      <c r="B61" s="672"/>
      <c r="C61" s="672"/>
      <c r="D61" s="672"/>
      <c r="E61" s="663"/>
      <c r="F61" s="663"/>
      <c r="G61" s="663"/>
      <c r="H61" s="663"/>
      <c r="I61" s="663"/>
      <c r="J61" s="663"/>
      <c r="K61" s="669"/>
      <c r="L61" s="670"/>
    </row>
    <row r="62" spans="1:13" ht="12.75" customHeight="1" x14ac:dyDescent="0.25">
      <c r="A62" s="673" t="s">
        <v>215</v>
      </c>
      <c r="B62" s="672"/>
      <c r="C62" s="672"/>
      <c r="D62" s="672"/>
      <c r="E62" s="663"/>
      <c r="F62" s="663"/>
      <c r="G62" s="663"/>
      <c r="H62" s="663"/>
      <c r="I62" s="663"/>
      <c r="J62" s="663"/>
      <c r="K62" s="669"/>
      <c r="L62" s="670"/>
    </row>
    <row r="63" spans="1:13" ht="12.75" customHeight="1" x14ac:dyDescent="0.25">
      <c r="A63" s="661" t="s">
        <v>216</v>
      </c>
      <c r="B63" s="662"/>
      <c r="C63" s="662"/>
      <c r="D63" s="662"/>
      <c r="E63" s="663">
        <f>E8/SUM(C8:E10)</f>
        <v>0.82983718359836267</v>
      </c>
      <c r="F63" s="663"/>
      <c r="G63" s="663">
        <f>G8/SUM(G8:G10)</f>
        <v>0.82517175979659618</v>
      </c>
      <c r="H63" s="663"/>
      <c r="I63" s="663">
        <f>I8/SUM(I8:I10)</f>
        <v>0.81478330614548244</v>
      </c>
      <c r="J63" s="663"/>
      <c r="K63" s="669">
        <f>K8/SUM(K8:K10)</f>
        <v>0.81309451702059998</v>
      </c>
      <c r="L63" s="670"/>
    </row>
    <row r="64" spans="1:13" ht="12.75" customHeight="1" x14ac:dyDescent="0.25">
      <c r="A64" s="671" t="s">
        <v>217</v>
      </c>
      <c r="B64" s="672"/>
      <c r="C64" s="672"/>
      <c r="D64" s="672"/>
      <c r="E64" s="663"/>
      <c r="F64" s="663"/>
      <c r="G64" s="663"/>
      <c r="H64" s="663"/>
      <c r="I64" s="663"/>
      <c r="J64" s="663"/>
      <c r="K64" s="669"/>
      <c r="L64" s="670"/>
    </row>
    <row r="65" spans="1:12" ht="13.2" customHeight="1" x14ac:dyDescent="0.25">
      <c r="A65" s="673" t="s">
        <v>215</v>
      </c>
      <c r="B65" s="672"/>
      <c r="C65" s="672"/>
      <c r="D65" s="672"/>
      <c r="E65" s="663"/>
      <c r="F65" s="663"/>
      <c r="G65" s="663"/>
      <c r="H65" s="663"/>
      <c r="I65" s="663"/>
      <c r="J65" s="663"/>
      <c r="K65" s="669"/>
      <c r="L65" s="670"/>
    </row>
    <row r="66" spans="1:12" ht="13.2" customHeight="1" x14ac:dyDescent="0.25">
      <c r="A66" s="661" t="s">
        <v>218</v>
      </c>
      <c r="B66" s="662"/>
      <c r="C66" s="662"/>
      <c r="D66" s="662"/>
      <c r="E66" s="663">
        <f>E51/SUM(E8:E10)</f>
        <v>3.4041470045842542E-2</v>
      </c>
      <c r="F66" s="663"/>
      <c r="G66" s="663">
        <f>G51/SUM(G8:G10)</f>
        <v>2.8124413021140077E-2</v>
      </c>
      <c r="H66" s="663"/>
      <c r="I66" s="663">
        <f>I51/SUM(I8:I10)</f>
        <v>2.144676312298021E-2</v>
      </c>
      <c r="J66" s="663"/>
      <c r="K66" s="669">
        <f>K51/SUM(K8:K10)</f>
        <v>1.7643460853271929E-2</v>
      </c>
      <c r="L66" s="670"/>
    </row>
    <row r="67" spans="1:12" ht="13.2" customHeight="1" x14ac:dyDescent="0.25">
      <c r="A67" s="671" t="s">
        <v>219</v>
      </c>
      <c r="B67" s="672"/>
      <c r="C67" s="672"/>
      <c r="D67" s="672"/>
      <c r="E67" s="663"/>
      <c r="F67" s="663"/>
      <c r="G67" s="663"/>
      <c r="H67" s="663"/>
      <c r="I67" s="663"/>
      <c r="J67" s="663"/>
      <c r="K67" s="669"/>
      <c r="L67" s="670"/>
    </row>
    <row r="68" spans="1:12" ht="13.2" customHeight="1" x14ac:dyDescent="0.25">
      <c r="A68" s="673" t="s">
        <v>215</v>
      </c>
      <c r="B68" s="672"/>
      <c r="C68" s="672"/>
      <c r="D68" s="672"/>
      <c r="E68" s="663"/>
      <c r="F68" s="663"/>
      <c r="G68" s="663"/>
      <c r="H68" s="663"/>
      <c r="I68" s="663"/>
      <c r="J68" s="663"/>
      <c r="K68" s="669"/>
      <c r="L68" s="670"/>
    </row>
    <row r="69" spans="1:12" ht="13.8" thickBot="1" x14ac:dyDescent="0.3">
      <c r="A69" s="674" t="s">
        <v>220</v>
      </c>
      <c r="B69" s="675"/>
      <c r="C69" s="675"/>
      <c r="D69" s="675"/>
      <c r="E69" s="675"/>
      <c r="F69" s="675"/>
      <c r="G69" s="675"/>
      <c r="H69" s="675"/>
      <c r="I69" s="675"/>
      <c r="J69" s="675"/>
      <c r="K69" s="675"/>
      <c r="L69" s="676"/>
    </row>
    <row r="70" spans="1:12" x14ac:dyDescent="0.25">
      <c r="A70" s="677" t="s">
        <v>110</v>
      </c>
      <c r="B70" s="678"/>
      <c r="C70" s="678"/>
      <c r="D70" s="678"/>
      <c r="E70" s="679">
        <f>$L$1-3</f>
        <v>2014</v>
      </c>
      <c r="F70" s="679"/>
      <c r="G70" s="679">
        <f>$L$1-2</f>
        <v>2015</v>
      </c>
      <c r="H70" s="679"/>
      <c r="I70" s="679">
        <f>$L$1-1</f>
        <v>2016</v>
      </c>
      <c r="J70" s="679"/>
      <c r="K70" s="679">
        <f>$L$1</f>
        <v>2017</v>
      </c>
      <c r="L70" s="680"/>
    </row>
    <row r="71" spans="1:12" ht="24" customHeight="1" x14ac:dyDescent="0.25">
      <c r="A71" s="661" t="s">
        <v>221</v>
      </c>
      <c r="B71" s="662"/>
      <c r="C71" s="662"/>
      <c r="D71" s="662"/>
      <c r="E71" s="663">
        <f>SUM(E52:F54)/SUM(E8:E10)</f>
        <v>0.48798974685493368</v>
      </c>
      <c r="F71" s="663"/>
      <c r="G71" s="663">
        <f>(G52+G53+G54)/SUM(G8:G10)</f>
        <v>0.25671498194909786</v>
      </c>
      <c r="H71" s="663"/>
      <c r="I71" s="663">
        <f>(I52+I53+I54)/SUM(I8:I10)</f>
        <v>0.34227581998805812</v>
      </c>
      <c r="J71" s="663"/>
      <c r="K71" s="669">
        <f>(K52+K53+K54)/SUM(K8:K10)</f>
        <v>0.21956717320622743</v>
      </c>
      <c r="L71" s="670"/>
    </row>
    <row r="72" spans="1:12" ht="13.2" customHeight="1" x14ac:dyDescent="0.25">
      <c r="A72" s="671" t="s">
        <v>222</v>
      </c>
      <c r="B72" s="672"/>
      <c r="C72" s="672"/>
      <c r="D72" s="672"/>
      <c r="E72" s="663"/>
      <c r="F72" s="663"/>
      <c r="G72" s="663"/>
      <c r="H72" s="663"/>
      <c r="I72" s="663"/>
      <c r="J72" s="663"/>
      <c r="K72" s="669"/>
      <c r="L72" s="670"/>
    </row>
    <row r="73" spans="1:12" ht="13.2" customHeight="1" x14ac:dyDescent="0.25">
      <c r="A73" s="673" t="s">
        <v>215</v>
      </c>
      <c r="B73" s="672"/>
      <c r="C73" s="672"/>
      <c r="D73" s="672"/>
      <c r="E73" s="663"/>
      <c r="F73" s="663"/>
      <c r="G73" s="663"/>
      <c r="H73" s="663"/>
      <c r="I73" s="663"/>
      <c r="J73" s="663"/>
      <c r="K73" s="669"/>
      <c r="L73" s="670"/>
    </row>
    <row r="74" spans="1:12" ht="13.2" customHeight="1" x14ac:dyDescent="0.25">
      <c r="A74" s="661" t="s">
        <v>223</v>
      </c>
      <c r="B74" s="662"/>
      <c r="C74" s="662"/>
      <c r="D74" s="662"/>
      <c r="E74" s="663">
        <f>E53/SUM(E8:E10)</f>
        <v>0.19126589239305325</v>
      </c>
      <c r="F74" s="663"/>
      <c r="G74" s="663">
        <f>G53/SUM(G8:G10)</f>
        <v>0.20046043286692553</v>
      </c>
      <c r="H74" s="663"/>
      <c r="I74" s="663">
        <f>I53/SUM(I8:I10)</f>
        <v>0.22938604994446068</v>
      </c>
      <c r="J74" s="663"/>
      <c r="K74" s="669">
        <f>K53/SUM(K8:K10)</f>
        <v>0.202369821021814</v>
      </c>
      <c r="L74" s="670"/>
    </row>
    <row r="75" spans="1:12" ht="13.2" customHeight="1" x14ac:dyDescent="0.25">
      <c r="A75" s="671" t="s">
        <v>224</v>
      </c>
      <c r="B75" s="672"/>
      <c r="C75" s="672"/>
      <c r="D75" s="672"/>
      <c r="E75" s="663"/>
      <c r="F75" s="663"/>
      <c r="G75" s="663"/>
      <c r="H75" s="663"/>
      <c r="I75" s="663"/>
      <c r="J75" s="663"/>
      <c r="K75" s="669"/>
      <c r="L75" s="670"/>
    </row>
    <row r="76" spans="1:12" ht="13.2" customHeight="1" x14ac:dyDescent="0.25">
      <c r="A76" s="673" t="s">
        <v>215</v>
      </c>
      <c r="B76" s="672"/>
      <c r="C76" s="672"/>
      <c r="D76" s="672"/>
      <c r="E76" s="663"/>
      <c r="F76" s="663"/>
      <c r="G76" s="663"/>
      <c r="H76" s="663"/>
      <c r="I76" s="663"/>
      <c r="J76" s="663"/>
      <c r="K76" s="669"/>
      <c r="L76" s="670"/>
    </row>
    <row r="77" spans="1:12" ht="12.75" customHeight="1" x14ac:dyDescent="0.25">
      <c r="A77" s="661" t="s">
        <v>225</v>
      </c>
      <c r="B77" s="662"/>
      <c r="C77" s="662"/>
      <c r="D77" s="662"/>
      <c r="E77" s="663">
        <f>(E52+E54)/SUM(E8:E10)</f>
        <v>5.2728981034413619E-2</v>
      </c>
      <c r="F77" s="663"/>
      <c r="G77" s="663">
        <f>(G52+G54)/SUM(G8:G10)</f>
        <v>5.6254549082172332E-2</v>
      </c>
      <c r="H77" s="663"/>
      <c r="I77" s="663">
        <f>(I52+I54)/SUM(I8:I10)</f>
        <v>0.11288977004359745</v>
      </c>
      <c r="J77" s="663"/>
      <c r="K77" s="669">
        <f>(K52+K54)/SUM(K8:K10)</f>
        <v>1.7197352184413425E-2</v>
      </c>
      <c r="L77" s="670"/>
    </row>
    <row r="78" spans="1:12" ht="12.75" customHeight="1" x14ac:dyDescent="0.25">
      <c r="A78" s="671" t="s">
        <v>226</v>
      </c>
      <c r="B78" s="672"/>
      <c r="C78" s="672"/>
      <c r="D78" s="672"/>
      <c r="E78" s="663"/>
      <c r="F78" s="663"/>
      <c r="G78" s="663"/>
      <c r="H78" s="663"/>
      <c r="I78" s="663"/>
      <c r="J78" s="663"/>
      <c r="K78" s="669"/>
      <c r="L78" s="670"/>
    </row>
    <row r="79" spans="1:12" ht="12.75" customHeight="1" thickBot="1" x14ac:dyDescent="0.3">
      <c r="A79" s="684" t="s">
        <v>215</v>
      </c>
      <c r="B79" s="685"/>
      <c r="C79" s="685"/>
      <c r="D79" s="685"/>
      <c r="E79" s="681"/>
      <c r="F79" s="681"/>
      <c r="G79" s="681"/>
      <c r="H79" s="681"/>
      <c r="I79" s="681"/>
      <c r="J79" s="681"/>
      <c r="K79" s="682"/>
      <c r="L79" s="683"/>
    </row>
    <row r="80" spans="1:12" ht="13.8" thickBot="1" x14ac:dyDescent="0.3">
      <c r="A80" s="686" t="s">
        <v>227</v>
      </c>
      <c r="B80" s="687"/>
      <c r="C80" s="687"/>
      <c r="D80" s="687"/>
      <c r="E80" s="687"/>
      <c r="F80" s="687"/>
      <c r="G80" s="687"/>
      <c r="H80" s="687"/>
      <c r="I80" s="687"/>
      <c r="J80" s="687"/>
      <c r="K80" s="687"/>
      <c r="L80" s="688"/>
    </row>
    <row r="81" spans="1:12" x14ac:dyDescent="0.25">
      <c r="A81" s="677" t="s">
        <v>110</v>
      </c>
      <c r="B81" s="678"/>
      <c r="C81" s="678"/>
      <c r="D81" s="678"/>
      <c r="E81" s="679">
        <f>$L$1-3</f>
        <v>2014</v>
      </c>
      <c r="F81" s="679"/>
      <c r="G81" s="679">
        <f>$L$1-2</f>
        <v>2015</v>
      </c>
      <c r="H81" s="679"/>
      <c r="I81" s="679">
        <f>$L$1-1</f>
        <v>2016</v>
      </c>
      <c r="J81" s="679"/>
      <c r="K81" s="679">
        <f>$L$1</f>
        <v>2017</v>
      </c>
      <c r="L81" s="680"/>
    </row>
    <row r="82" spans="1:12" ht="12.75" customHeight="1" x14ac:dyDescent="0.25">
      <c r="A82" s="661" t="s">
        <v>228</v>
      </c>
      <c r="B82" s="662"/>
      <c r="C82" s="662"/>
      <c r="D82" s="662"/>
      <c r="E82" s="689">
        <f>(E8+E10)/Caratteristiche!G5</f>
        <v>706.4988341781318</v>
      </c>
      <c r="F82" s="689"/>
      <c r="G82" s="689">
        <f>(G8+G10)/Caratteristiche!I5</f>
        <v>682.59013970588228</v>
      </c>
      <c r="H82" s="689"/>
      <c r="I82" s="689">
        <f>(I8+I10)/Caratteristiche!K5</f>
        <v>710.02436546334195</v>
      </c>
      <c r="J82" s="689"/>
      <c r="K82" s="690">
        <f>(K8+K10)/Caratteristiche!M5</f>
        <v>734.93091557223272</v>
      </c>
      <c r="L82" s="691"/>
    </row>
    <row r="83" spans="1:12" ht="12.75" customHeight="1" x14ac:dyDescent="0.25">
      <c r="A83" s="671" t="s">
        <v>214</v>
      </c>
      <c r="B83" s="672"/>
      <c r="C83" s="672"/>
      <c r="D83" s="672"/>
      <c r="E83" s="689"/>
      <c r="F83" s="689"/>
      <c r="G83" s="689"/>
      <c r="H83" s="689"/>
      <c r="I83" s="689"/>
      <c r="J83" s="689"/>
      <c r="K83" s="690"/>
      <c r="L83" s="691"/>
    </row>
    <row r="84" spans="1:12" ht="12.75" customHeight="1" x14ac:dyDescent="0.25">
      <c r="A84" s="673" t="s">
        <v>229</v>
      </c>
      <c r="B84" s="672"/>
      <c r="C84" s="672"/>
      <c r="D84" s="672"/>
      <c r="E84" s="689"/>
      <c r="F84" s="689"/>
      <c r="G84" s="689"/>
      <c r="H84" s="689"/>
      <c r="I84" s="689"/>
      <c r="J84" s="689"/>
      <c r="K84" s="690"/>
      <c r="L84" s="691"/>
    </row>
    <row r="85" spans="1:12" ht="12.75" customHeight="1" x14ac:dyDescent="0.25">
      <c r="A85" s="661" t="s">
        <v>230</v>
      </c>
      <c r="B85" s="662"/>
      <c r="C85" s="662"/>
      <c r="D85" s="662"/>
      <c r="E85" s="689">
        <f>E8/Caratteristiche!G5</f>
        <v>627.29053584359156</v>
      </c>
      <c r="F85" s="689"/>
      <c r="G85" s="689">
        <f>G8/Caratteristiche!I5</f>
        <v>593.69952573529406</v>
      </c>
      <c r="H85" s="689"/>
      <c r="I85" s="689">
        <f>I8/Caratteristiche!K5</f>
        <v>603.63732787495348</v>
      </c>
      <c r="J85" s="689"/>
      <c r="K85" s="690">
        <f>K8/Caratteristiche!M5</f>
        <v>620.22346341463413</v>
      </c>
      <c r="L85" s="691"/>
    </row>
    <row r="86" spans="1:12" ht="12.75" customHeight="1" x14ac:dyDescent="0.25">
      <c r="A86" s="671" t="s">
        <v>217</v>
      </c>
      <c r="B86" s="672"/>
      <c r="C86" s="672"/>
      <c r="D86" s="672"/>
      <c r="E86" s="689"/>
      <c r="F86" s="689"/>
      <c r="G86" s="689"/>
      <c r="H86" s="689"/>
      <c r="I86" s="689"/>
      <c r="J86" s="689"/>
      <c r="K86" s="690"/>
      <c r="L86" s="691"/>
    </row>
    <row r="87" spans="1:12" ht="12.75" customHeight="1" x14ac:dyDescent="0.25">
      <c r="A87" s="673" t="s">
        <v>229</v>
      </c>
      <c r="B87" s="672"/>
      <c r="C87" s="672"/>
      <c r="D87" s="672"/>
      <c r="E87" s="689"/>
      <c r="F87" s="689"/>
      <c r="G87" s="689"/>
      <c r="H87" s="689"/>
      <c r="I87" s="689"/>
      <c r="J87" s="689"/>
      <c r="K87" s="690"/>
      <c r="L87" s="691"/>
    </row>
    <row r="88" spans="1:12" ht="12.75" customHeight="1" x14ac:dyDescent="0.25">
      <c r="A88" s="661" t="s">
        <v>231</v>
      </c>
      <c r="B88" s="662"/>
      <c r="C88" s="662"/>
      <c r="D88" s="662"/>
      <c r="E88" s="689">
        <f>(E52+E54)/Caratteristiche!G5</f>
        <v>39.858892107168714</v>
      </c>
      <c r="F88" s="689"/>
      <c r="G88" s="689">
        <f>(G52+G54)/Caratteristiche!I5</f>
        <v>40.474360294117645</v>
      </c>
      <c r="H88" s="689"/>
      <c r="I88" s="689">
        <f>(I52+I54)/Caratteristiche!K5</f>
        <v>83.635094901377002</v>
      </c>
      <c r="J88" s="689"/>
      <c r="K88" s="692">
        <f>(K52+K54)/Caratteristiche!M5</f>
        <v>13.118033771106941</v>
      </c>
      <c r="L88" s="693"/>
    </row>
    <row r="89" spans="1:12" ht="12.75" customHeight="1" x14ac:dyDescent="0.25">
      <c r="A89" s="671" t="s">
        <v>232</v>
      </c>
      <c r="B89" s="672"/>
      <c r="C89" s="672"/>
      <c r="D89" s="672"/>
      <c r="E89" s="689"/>
      <c r="F89" s="689"/>
      <c r="G89" s="689"/>
      <c r="H89" s="689"/>
      <c r="I89" s="689"/>
      <c r="J89" s="689"/>
      <c r="K89" s="694"/>
      <c r="L89" s="695"/>
    </row>
    <row r="90" spans="1:12" ht="12.75" customHeight="1" x14ac:dyDescent="0.25">
      <c r="A90" s="673" t="s">
        <v>229</v>
      </c>
      <c r="B90" s="672"/>
      <c r="C90" s="672"/>
      <c r="D90" s="672"/>
      <c r="E90" s="689"/>
      <c r="F90" s="689"/>
      <c r="G90" s="689"/>
      <c r="H90" s="689"/>
      <c r="I90" s="689"/>
      <c r="J90" s="689"/>
      <c r="K90" s="696"/>
      <c r="L90" s="697"/>
    </row>
    <row r="91" spans="1:12" ht="12.75" customHeight="1" x14ac:dyDescent="0.25">
      <c r="A91" s="661" t="s">
        <v>233</v>
      </c>
      <c r="B91" s="662"/>
      <c r="C91" s="662"/>
      <c r="D91" s="662"/>
      <c r="E91" s="689">
        <f>E51/Caratteristiche!G5</f>
        <v>25.73262853005069</v>
      </c>
      <c r="F91" s="689"/>
      <c r="G91" s="689">
        <f>G51/Caratteristiche!I5</f>
        <v>20.235121323529413</v>
      </c>
      <c r="H91" s="689"/>
      <c r="I91" s="689">
        <f>I51/Caratteristiche!K5</f>
        <v>15.888969110532193</v>
      </c>
      <c r="J91" s="689"/>
      <c r="K91" s="699">
        <f>K51/Caratteristiche!M5</f>
        <v>13.458322701688555</v>
      </c>
      <c r="L91" s="700"/>
    </row>
    <row r="92" spans="1:12" ht="12.75" customHeight="1" x14ac:dyDescent="0.25">
      <c r="A92" s="671" t="s">
        <v>219</v>
      </c>
      <c r="B92" s="672"/>
      <c r="C92" s="672"/>
      <c r="D92" s="672"/>
      <c r="E92" s="689"/>
      <c r="F92" s="689"/>
      <c r="G92" s="689"/>
      <c r="H92" s="689"/>
      <c r="I92" s="689"/>
      <c r="J92" s="689"/>
      <c r="K92" s="701"/>
      <c r="L92" s="702"/>
    </row>
    <row r="93" spans="1:12" ht="13.5" customHeight="1" thickBot="1" x14ac:dyDescent="0.3">
      <c r="A93" s="705" t="s">
        <v>229</v>
      </c>
      <c r="B93" s="706"/>
      <c r="C93" s="706"/>
      <c r="D93" s="706"/>
      <c r="E93" s="698"/>
      <c r="F93" s="698"/>
      <c r="G93" s="698"/>
      <c r="H93" s="698"/>
      <c r="I93" s="698"/>
      <c r="J93" s="698"/>
      <c r="K93" s="703"/>
      <c r="L93" s="704"/>
    </row>
    <row r="94" spans="1:12" ht="13.8" thickBot="1" x14ac:dyDescent="0.3">
      <c r="A94" s="686" t="s">
        <v>234</v>
      </c>
      <c r="B94" s="687"/>
      <c r="C94" s="687"/>
      <c r="D94" s="687"/>
      <c r="E94" s="687"/>
      <c r="F94" s="687"/>
      <c r="G94" s="687"/>
      <c r="H94" s="687"/>
      <c r="I94" s="687"/>
      <c r="J94" s="687"/>
      <c r="K94" s="687"/>
      <c r="L94" s="688"/>
    </row>
    <row r="95" spans="1:12" x14ac:dyDescent="0.25">
      <c r="A95" s="677" t="s">
        <v>110</v>
      </c>
      <c r="B95" s="678"/>
      <c r="C95" s="678"/>
      <c r="D95" s="678"/>
      <c r="E95" s="679">
        <f>$L$1-3</f>
        <v>2014</v>
      </c>
      <c r="F95" s="679"/>
      <c r="G95" s="679">
        <f>$L$1-2</f>
        <v>2015</v>
      </c>
      <c r="H95" s="679"/>
      <c r="I95" s="679">
        <f>$L$1-1</f>
        <v>2016</v>
      </c>
      <c r="J95" s="679"/>
      <c r="K95" s="679">
        <f>$L$1</f>
        <v>2017</v>
      </c>
      <c r="L95" s="680"/>
    </row>
    <row r="96" spans="1:12" ht="12.75" customHeight="1" x14ac:dyDescent="0.25">
      <c r="A96" s="661" t="s">
        <v>235</v>
      </c>
      <c r="B96" s="662"/>
      <c r="C96" s="662"/>
      <c r="D96" s="662"/>
      <c r="E96" s="663">
        <f>E37/E14</f>
        <v>1.5342897872980912</v>
      </c>
      <c r="F96" s="663"/>
      <c r="G96" s="663">
        <f>G37/G14</f>
        <v>0.63309082301858821</v>
      </c>
      <c r="H96" s="663"/>
      <c r="I96" s="663">
        <f>I37/I14</f>
        <v>0.11646250801580539</v>
      </c>
      <c r="J96" s="663"/>
      <c r="K96" s="669">
        <f>K37/K14</f>
        <v>0.14287326922886623</v>
      </c>
      <c r="L96" s="670"/>
    </row>
    <row r="97" spans="1:12" ht="12.75" customHeight="1" x14ac:dyDescent="0.25">
      <c r="A97" s="671" t="s">
        <v>236</v>
      </c>
      <c r="B97" s="672"/>
      <c r="C97" s="672"/>
      <c r="D97" s="672"/>
      <c r="E97" s="663"/>
      <c r="F97" s="663"/>
      <c r="G97" s="663"/>
      <c r="H97" s="663"/>
      <c r="I97" s="663"/>
      <c r="J97" s="663"/>
      <c r="K97" s="669"/>
      <c r="L97" s="670"/>
    </row>
    <row r="98" spans="1:12" ht="12.75" customHeight="1" x14ac:dyDescent="0.25">
      <c r="A98" s="673" t="s">
        <v>237</v>
      </c>
      <c r="B98" s="672"/>
      <c r="C98" s="672"/>
      <c r="D98" s="672"/>
      <c r="E98" s="663"/>
      <c r="F98" s="663"/>
      <c r="G98" s="663"/>
      <c r="H98" s="663"/>
      <c r="I98" s="663"/>
      <c r="J98" s="663"/>
      <c r="K98" s="669"/>
      <c r="L98" s="670"/>
    </row>
    <row r="99" spans="1:12" ht="12.75" customHeight="1" x14ac:dyDescent="0.25">
      <c r="A99" s="661" t="s">
        <v>238</v>
      </c>
      <c r="B99" s="662"/>
      <c r="C99" s="662"/>
      <c r="D99" s="662"/>
      <c r="E99" s="663">
        <f>E47/E25</f>
        <v>1.9981963073915554</v>
      </c>
      <c r="F99" s="663"/>
      <c r="G99" s="663">
        <f>G47/G25</f>
        <v>1.000934899007287</v>
      </c>
      <c r="H99" s="663"/>
      <c r="I99" s="663">
        <f>I47/I25</f>
        <v>0.16871171515589758</v>
      </c>
      <c r="J99" s="663"/>
      <c r="K99" s="669">
        <f>K47/K25</f>
        <v>0.26919851783409365</v>
      </c>
      <c r="L99" s="670"/>
    </row>
    <row r="100" spans="1:12" ht="12.75" customHeight="1" x14ac:dyDescent="0.25">
      <c r="A100" s="671" t="s">
        <v>239</v>
      </c>
      <c r="B100" s="672"/>
      <c r="C100" s="672"/>
      <c r="D100" s="672"/>
      <c r="E100" s="663"/>
      <c r="F100" s="663"/>
      <c r="G100" s="663"/>
      <c r="H100" s="663"/>
      <c r="I100" s="663"/>
      <c r="J100" s="663"/>
      <c r="K100" s="669"/>
      <c r="L100" s="670"/>
    </row>
    <row r="101" spans="1:12" ht="12.75" customHeight="1" x14ac:dyDescent="0.25">
      <c r="A101" s="673" t="s">
        <v>240</v>
      </c>
      <c r="B101" s="672"/>
      <c r="C101" s="672"/>
      <c r="D101" s="672"/>
      <c r="E101" s="663"/>
      <c r="F101" s="663"/>
      <c r="G101" s="663"/>
      <c r="H101" s="663"/>
      <c r="I101" s="663"/>
      <c r="J101" s="663"/>
      <c r="K101" s="669"/>
      <c r="L101" s="670"/>
    </row>
    <row r="102" spans="1:12" ht="12.75" customHeight="1" x14ac:dyDescent="0.25">
      <c r="A102" s="661" t="s">
        <v>241</v>
      </c>
      <c r="B102" s="662"/>
      <c r="C102" s="662"/>
      <c r="D102" s="662"/>
      <c r="E102" s="663">
        <f>(F8+F10)/(E8+E10)</f>
        <v>0.82627960221462704</v>
      </c>
      <c r="F102" s="663"/>
      <c r="G102" s="663">
        <f>(H8+H10)/(G8+G10)</f>
        <v>0.90440840721111837</v>
      </c>
      <c r="H102" s="663"/>
      <c r="I102" s="663">
        <f>(J8+J10)/(I8+I10)</f>
        <v>0.89231424133235138</v>
      </c>
      <c r="J102" s="663"/>
      <c r="K102" s="708">
        <f>(L8+L10)/(K8+K10)</f>
        <v>0.87324320700787073</v>
      </c>
      <c r="L102" s="709"/>
    </row>
    <row r="103" spans="1:12" ht="12.75" customHeight="1" x14ac:dyDescent="0.25">
      <c r="A103" s="671" t="s">
        <v>242</v>
      </c>
      <c r="B103" s="672"/>
      <c r="C103" s="672"/>
      <c r="D103" s="672"/>
      <c r="E103" s="663"/>
      <c r="F103" s="663"/>
      <c r="G103" s="663"/>
      <c r="H103" s="663"/>
      <c r="I103" s="663"/>
      <c r="J103" s="663"/>
      <c r="K103" s="710"/>
      <c r="L103" s="711"/>
    </row>
    <row r="104" spans="1:12" ht="12.75" customHeight="1" x14ac:dyDescent="0.25">
      <c r="A104" s="673" t="s">
        <v>243</v>
      </c>
      <c r="B104" s="672"/>
      <c r="C104" s="672"/>
      <c r="D104" s="672"/>
      <c r="E104" s="663"/>
      <c r="F104" s="663"/>
      <c r="G104" s="663"/>
      <c r="H104" s="663"/>
      <c r="I104" s="663"/>
      <c r="J104" s="663"/>
      <c r="K104" s="712"/>
      <c r="L104" s="713"/>
    </row>
    <row r="105" spans="1:12" ht="13.2" customHeight="1" x14ac:dyDescent="0.25">
      <c r="A105" s="661" t="s">
        <v>244</v>
      </c>
      <c r="B105" s="662"/>
      <c r="C105" s="662"/>
      <c r="D105" s="662"/>
      <c r="E105" s="663">
        <f>(F19)/(E19)</f>
        <v>0.81486930806245361</v>
      </c>
      <c r="F105" s="663"/>
      <c r="G105" s="663">
        <f>H19/G19</f>
        <v>0.84430714124547901</v>
      </c>
      <c r="H105" s="663"/>
      <c r="I105" s="663">
        <f>(J19)/(I19)</f>
        <v>0.85622251900600999</v>
      </c>
      <c r="J105" s="663"/>
      <c r="K105" s="669">
        <f>(L19)/(K19)</f>
        <v>0.89335046459289735</v>
      </c>
      <c r="L105" s="670"/>
    </row>
    <row r="106" spans="1:12" ht="13.2" customHeight="1" x14ac:dyDescent="0.25">
      <c r="A106" s="671" t="s">
        <v>245</v>
      </c>
      <c r="B106" s="672"/>
      <c r="C106" s="672"/>
      <c r="D106" s="672"/>
      <c r="E106" s="663"/>
      <c r="F106" s="663"/>
      <c r="G106" s="663"/>
      <c r="H106" s="663"/>
      <c r="I106" s="663"/>
      <c r="J106" s="663"/>
      <c r="K106" s="669"/>
      <c r="L106" s="670"/>
    </row>
    <row r="107" spans="1:12" ht="13.95" customHeight="1" thickBot="1" x14ac:dyDescent="0.3">
      <c r="A107" s="684" t="s">
        <v>246</v>
      </c>
      <c r="B107" s="685"/>
      <c r="C107" s="685"/>
      <c r="D107" s="685"/>
      <c r="E107" s="681"/>
      <c r="F107" s="681"/>
      <c r="G107" s="681"/>
      <c r="H107" s="681"/>
      <c r="I107" s="681"/>
      <c r="J107" s="681"/>
      <c r="K107" s="682"/>
      <c r="L107" s="683"/>
    </row>
    <row r="109" spans="1:12" ht="3" customHeight="1" x14ac:dyDescent="0.25"/>
    <row r="110" spans="1:12" x14ac:dyDescent="0.25">
      <c r="A110" s="613"/>
      <c r="B110" s="613"/>
      <c r="C110" s="613"/>
      <c r="D110" s="613"/>
      <c r="E110" s="707"/>
      <c r="F110" s="707"/>
      <c r="G110" s="707"/>
      <c r="H110" s="707"/>
      <c r="I110" s="707"/>
      <c r="J110" s="707"/>
      <c r="K110" s="707"/>
      <c r="L110" s="707"/>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99:D99"/>
    <mergeCell ref="E99:F101"/>
    <mergeCell ref="G99:H101"/>
    <mergeCell ref="I99:J101"/>
    <mergeCell ref="K99:L101"/>
    <mergeCell ref="A100:D100"/>
    <mergeCell ref="A101:D101"/>
    <mergeCell ref="A110:L110"/>
    <mergeCell ref="A105:D105"/>
    <mergeCell ref="E105:F107"/>
    <mergeCell ref="G105:H107"/>
    <mergeCell ref="I105:J107"/>
    <mergeCell ref="K105:L107"/>
    <mergeCell ref="A106:D106"/>
    <mergeCell ref="A107:D107"/>
    <mergeCell ref="K102:L104"/>
    <mergeCell ref="A103:D103"/>
    <mergeCell ref="A104:D104"/>
    <mergeCell ref="A102:D102"/>
    <mergeCell ref="E102:F104"/>
    <mergeCell ref="G102:H104"/>
    <mergeCell ref="I102:J104"/>
    <mergeCell ref="A91:D91"/>
    <mergeCell ref="E91:F93"/>
    <mergeCell ref="G91:H93"/>
    <mergeCell ref="I91:J93"/>
    <mergeCell ref="K91:L93"/>
    <mergeCell ref="A92:D92"/>
    <mergeCell ref="A93:D93"/>
    <mergeCell ref="A96:D96"/>
    <mergeCell ref="E96:F98"/>
    <mergeCell ref="G96:H98"/>
    <mergeCell ref="I96:J98"/>
    <mergeCell ref="A94:L94"/>
    <mergeCell ref="A95:D95"/>
    <mergeCell ref="E95:F95"/>
    <mergeCell ref="G95:H95"/>
    <mergeCell ref="I95:J95"/>
    <mergeCell ref="K95:L95"/>
    <mergeCell ref="K96:L98"/>
    <mergeCell ref="A97:D97"/>
    <mergeCell ref="A98:D98"/>
    <mergeCell ref="I85:J87"/>
    <mergeCell ref="K85:L87"/>
    <mergeCell ref="A86:D86"/>
    <mergeCell ref="A87:D87"/>
    <mergeCell ref="A82:D82"/>
    <mergeCell ref="E82:F84"/>
    <mergeCell ref="G82:H84"/>
    <mergeCell ref="I82:J84"/>
    <mergeCell ref="A88:D88"/>
    <mergeCell ref="E88:F90"/>
    <mergeCell ref="G88:H90"/>
    <mergeCell ref="I88:J90"/>
    <mergeCell ref="K82:L84"/>
    <mergeCell ref="A83:D83"/>
    <mergeCell ref="A84:D84"/>
    <mergeCell ref="A85:D85"/>
    <mergeCell ref="E85:F87"/>
    <mergeCell ref="G85:H87"/>
    <mergeCell ref="K88:L90"/>
    <mergeCell ref="A89:D89"/>
    <mergeCell ref="A90:D90"/>
    <mergeCell ref="A77:D77"/>
    <mergeCell ref="E77:F79"/>
    <mergeCell ref="G77:H79"/>
    <mergeCell ref="I77:J79"/>
    <mergeCell ref="K77:L79"/>
    <mergeCell ref="A78:D78"/>
    <mergeCell ref="A79:D79"/>
    <mergeCell ref="A80:L80"/>
    <mergeCell ref="A81:D81"/>
    <mergeCell ref="E81:F81"/>
    <mergeCell ref="G81:H81"/>
    <mergeCell ref="I81:J81"/>
    <mergeCell ref="K81:L81"/>
    <mergeCell ref="A74:D74"/>
    <mergeCell ref="E74:F76"/>
    <mergeCell ref="G74:H76"/>
    <mergeCell ref="I74:J76"/>
    <mergeCell ref="K70:L70"/>
    <mergeCell ref="A71:D71"/>
    <mergeCell ref="E71:F73"/>
    <mergeCell ref="G71:H73"/>
    <mergeCell ref="I71:J73"/>
    <mergeCell ref="K71:L73"/>
    <mergeCell ref="K74:L76"/>
    <mergeCell ref="A75:D75"/>
    <mergeCell ref="A76:D76"/>
    <mergeCell ref="A69:L69"/>
    <mergeCell ref="A66:D66"/>
    <mergeCell ref="E66:F68"/>
    <mergeCell ref="G66:H68"/>
    <mergeCell ref="I66:J68"/>
    <mergeCell ref="A72:D72"/>
    <mergeCell ref="A73:D73"/>
    <mergeCell ref="A70:D70"/>
    <mergeCell ref="E70:F70"/>
    <mergeCell ref="G70:H70"/>
    <mergeCell ref="I70:J70"/>
    <mergeCell ref="A63:D63"/>
    <mergeCell ref="E63:F65"/>
    <mergeCell ref="G63:H65"/>
    <mergeCell ref="I63:J65"/>
    <mergeCell ref="K63:L65"/>
    <mergeCell ref="A64:D64"/>
    <mergeCell ref="A65:D65"/>
    <mergeCell ref="K66:L68"/>
    <mergeCell ref="A67:D67"/>
    <mergeCell ref="A68:D68"/>
    <mergeCell ref="I59:J59"/>
    <mergeCell ref="K59:L59"/>
    <mergeCell ref="A55:D55"/>
    <mergeCell ref="E55:F55"/>
    <mergeCell ref="G55:H55"/>
    <mergeCell ref="I55:J55"/>
    <mergeCell ref="A60:D60"/>
    <mergeCell ref="E60:F62"/>
    <mergeCell ref="G60:H62"/>
    <mergeCell ref="I60:J62"/>
    <mergeCell ref="K55:L55"/>
    <mergeCell ref="A57:L57"/>
    <mergeCell ref="A58:L58"/>
    <mergeCell ref="A59:D59"/>
    <mergeCell ref="E59:F59"/>
    <mergeCell ref="G59:H59"/>
    <mergeCell ref="K60:L62"/>
    <mergeCell ref="A61:D61"/>
    <mergeCell ref="A62:D62"/>
    <mergeCell ref="K53:L53"/>
    <mergeCell ref="A54:D54"/>
    <mergeCell ref="E54:F54"/>
    <mergeCell ref="G54:H54"/>
    <mergeCell ref="I54:J54"/>
    <mergeCell ref="K54:L54"/>
    <mergeCell ref="A53:D53"/>
    <mergeCell ref="E53:F53"/>
    <mergeCell ref="G53:H53"/>
    <mergeCell ref="I53:J53"/>
    <mergeCell ref="A50:D50"/>
    <mergeCell ref="E50:F50"/>
    <mergeCell ref="G50:H50"/>
    <mergeCell ref="I50:J50"/>
    <mergeCell ref="K50:L50"/>
    <mergeCell ref="K51:L51"/>
    <mergeCell ref="A52:D52"/>
    <mergeCell ref="E52:F52"/>
    <mergeCell ref="G52:H52"/>
    <mergeCell ref="I52:J52"/>
    <mergeCell ref="K52:L52"/>
    <mergeCell ref="A51:D51"/>
    <mergeCell ref="E51:F51"/>
    <mergeCell ref="G51:H51"/>
    <mergeCell ref="I51:J51"/>
    <mergeCell ref="B42:D42"/>
    <mergeCell ref="B43:D43"/>
    <mergeCell ref="B44:D44"/>
    <mergeCell ref="B45:D45"/>
    <mergeCell ref="G39:H39"/>
    <mergeCell ref="I39:J39"/>
    <mergeCell ref="B46:D46"/>
    <mergeCell ref="A47:D47"/>
    <mergeCell ref="A49:L49"/>
    <mergeCell ref="B34:D34"/>
    <mergeCell ref="B35:D35"/>
    <mergeCell ref="B36:D36"/>
    <mergeCell ref="I29:J29"/>
    <mergeCell ref="K29:L29"/>
    <mergeCell ref="B31:D31"/>
    <mergeCell ref="B32:D32"/>
    <mergeCell ref="K39:L39"/>
    <mergeCell ref="B41:D41"/>
    <mergeCell ref="A37:D37"/>
    <mergeCell ref="A39:A40"/>
    <mergeCell ref="B39:D40"/>
    <mergeCell ref="E39:F39"/>
    <mergeCell ref="A29:A30"/>
    <mergeCell ref="B29:D30"/>
    <mergeCell ref="E29:F29"/>
    <mergeCell ref="G29:H29"/>
    <mergeCell ref="A23:D23"/>
    <mergeCell ref="A24:D24"/>
    <mergeCell ref="A25:D25"/>
    <mergeCell ref="A28:L28"/>
    <mergeCell ref="B33:D33"/>
    <mergeCell ref="A19:D19"/>
    <mergeCell ref="A20:D20"/>
    <mergeCell ref="A21:D21"/>
    <mergeCell ref="A22:D22"/>
    <mergeCell ref="A14:D14"/>
    <mergeCell ref="A16:L16"/>
    <mergeCell ref="A17:D18"/>
    <mergeCell ref="E17:F17"/>
    <mergeCell ref="G17:H17"/>
    <mergeCell ref="I17:J17"/>
    <mergeCell ref="A1:J1"/>
    <mergeCell ref="A2:L2"/>
    <mergeCell ref="A3:L3"/>
    <mergeCell ref="A4:D5"/>
    <mergeCell ref="E4:F4"/>
    <mergeCell ref="G4:H4"/>
    <mergeCell ref="I4:J4"/>
    <mergeCell ref="K4:L4"/>
    <mergeCell ref="K17:L17"/>
    <mergeCell ref="A10:D10"/>
    <mergeCell ref="A11:D11"/>
    <mergeCell ref="A12:D12"/>
    <mergeCell ref="A13:D13"/>
    <mergeCell ref="A6:D6"/>
    <mergeCell ref="A7:D7"/>
    <mergeCell ref="A8:D8"/>
    <mergeCell ref="A9:D9"/>
  </mergeCells>
  <phoneticPr fontId="26"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6"/>
  <sheetViews>
    <sheetView topLeftCell="A22" zoomScale="75" zoomScaleNormal="75" zoomScaleSheetLayoutView="50" zoomScalePageLayoutView="60" workbookViewId="0">
      <selection activeCell="K60" sqref="K60"/>
    </sheetView>
  </sheetViews>
  <sheetFormatPr defaultColWidth="8.88671875" defaultRowHeight="14.4" x14ac:dyDescent="0.3"/>
  <cols>
    <col min="1" max="1" width="3.6640625" style="126" customWidth="1"/>
    <col min="2" max="2" width="17.88671875" style="126" customWidth="1"/>
    <col min="3" max="3" width="9.5546875" style="83" bestFit="1" customWidth="1"/>
    <col min="4" max="4" width="25.88671875" style="126" customWidth="1"/>
    <col min="5" max="5" width="22.109375" style="126" customWidth="1"/>
    <col min="6" max="6" width="25.88671875" style="126" customWidth="1"/>
    <col min="7" max="7" width="16.109375" style="220" customWidth="1"/>
    <col min="8" max="8" width="17.5546875" style="220" customWidth="1"/>
    <col min="9" max="9" width="17" style="126" customWidth="1"/>
    <col min="10" max="10" width="15.5546875" style="126" customWidth="1"/>
    <col min="11" max="11" width="17.88671875" style="126" customWidth="1"/>
    <col min="12" max="12" width="17.6640625" style="126" customWidth="1"/>
    <col min="13" max="13" width="18.88671875" style="126" customWidth="1"/>
    <col min="14" max="14" width="16" style="126" customWidth="1"/>
    <col min="15" max="15" width="19" style="126" customWidth="1"/>
    <col min="16" max="16" width="12.109375" style="126" customWidth="1"/>
    <col min="17" max="17" width="16.44140625" style="126" customWidth="1"/>
    <col min="18" max="18" width="17.109375" style="126" customWidth="1"/>
    <col min="19" max="19" width="11.6640625" style="126" customWidth="1"/>
    <col min="20" max="16384" width="8.88671875" style="126"/>
  </cols>
  <sheetData>
    <row r="1" spans="1:19" ht="34.5" customHeight="1" thickBot="1" x14ac:dyDescent="0.3">
      <c r="G1" s="127" t="s">
        <v>384</v>
      </c>
      <c r="H1" s="420">
        <v>2687</v>
      </c>
      <c r="J1" s="127" t="s">
        <v>383</v>
      </c>
      <c r="K1" s="420">
        <v>2665</v>
      </c>
      <c r="N1" s="128" t="s">
        <v>347</v>
      </c>
      <c r="O1" s="234">
        <v>2665</v>
      </c>
      <c r="P1" s="129"/>
      <c r="Q1" s="317" t="s">
        <v>369</v>
      </c>
      <c r="R1" s="318">
        <v>2665</v>
      </c>
    </row>
    <row r="2" spans="1:19" s="125" customFormat="1" ht="59.25" customHeight="1" thickBot="1" x14ac:dyDescent="0.3">
      <c r="A2" s="714" t="s">
        <v>59</v>
      </c>
      <c r="B2" s="715"/>
      <c r="C2" s="121" t="s">
        <v>58</v>
      </c>
      <c r="D2" s="121" t="s">
        <v>60</v>
      </c>
      <c r="E2" s="121" t="s">
        <v>110</v>
      </c>
      <c r="F2" s="121" t="s">
        <v>63</v>
      </c>
      <c r="G2" s="335" t="s">
        <v>345</v>
      </c>
      <c r="H2" s="335" t="s">
        <v>346</v>
      </c>
      <c r="I2" s="336" t="s">
        <v>108</v>
      </c>
      <c r="J2" s="337" t="s">
        <v>345</v>
      </c>
      <c r="K2" s="335" t="s">
        <v>346</v>
      </c>
      <c r="L2" s="338" t="s">
        <v>109</v>
      </c>
      <c r="M2" s="336" t="s">
        <v>381</v>
      </c>
      <c r="N2" s="122" t="s">
        <v>345</v>
      </c>
      <c r="O2" s="123" t="s">
        <v>346</v>
      </c>
      <c r="P2" s="124">
        <v>2018</v>
      </c>
      <c r="Q2" s="319" t="s">
        <v>345</v>
      </c>
      <c r="R2" s="320" t="s">
        <v>346</v>
      </c>
      <c r="S2" s="321">
        <v>2019</v>
      </c>
    </row>
    <row r="3" spans="1:19" ht="33" customHeight="1" x14ac:dyDescent="0.3">
      <c r="A3" s="719">
        <v>1</v>
      </c>
      <c r="B3" s="716" t="s">
        <v>3</v>
      </c>
      <c r="C3" s="108">
        <v>1</v>
      </c>
      <c r="D3" s="130" t="s">
        <v>16</v>
      </c>
      <c r="E3" s="106" t="s">
        <v>62</v>
      </c>
      <c r="F3" s="106" t="s">
        <v>61</v>
      </c>
      <c r="G3" s="339">
        <v>27892</v>
      </c>
      <c r="H3" s="340">
        <f>$H$1</f>
        <v>2687</v>
      </c>
      <c r="I3" s="341">
        <f>G3/H3</f>
        <v>10.380349832526981</v>
      </c>
      <c r="J3" s="342">
        <v>26931.03</v>
      </c>
      <c r="K3" s="340">
        <f>K1</f>
        <v>2665</v>
      </c>
      <c r="L3" s="343">
        <f>J3/K3</f>
        <v>10.105452157598499</v>
      </c>
      <c r="M3" s="344">
        <f>L3-I3</f>
        <v>-0.27489767492848216</v>
      </c>
      <c r="N3" s="171">
        <v>27692</v>
      </c>
      <c r="O3" s="131">
        <f>$O$1</f>
        <v>2665</v>
      </c>
      <c r="P3" s="132">
        <f>N3/O3</f>
        <v>10.390994371482176</v>
      </c>
      <c r="Q3" s="133">
        <v>27692</v>
      </c>
      <c r="R3" s="134">
        <f>$R$1</f>
        <v>2665</v>
      </c>
      <c r="S3" s="135">
        <f>Q3/R3</f>
        <v>10.390994371482176</v>
      </c>
    </row>
    <row r="4" spans="1:19" ht="33.75" customHeight="1" x14ac:dyDescent="0.3">
      <c r="A4" s="720"/>
      <c r="B4" s="717"/>
      <c r="C4" s="107">
        <v>2</v>
      </c>
      <c r="D4" s="113" t="s">
        <v>17</v>
      </c>
      <c r="E4" s="103" t="s">
        <v>62</v>
      </c>
      <c r="F4" s="103" t="s">
        <v>61</v>
      </c>
      <c r="G4" s="345">
        <v>146769</v>
      </c>
      <c r="H4" s="346">
        <f>$H$1</f>
        <v>2687</v>
      </c>
      <c r="I4" s="347">
        <f t="shared" ref="I4:I18" si="0">G4/H4</f>
        <v>54.621883141049494</v>
      </c>
      <c r="J4" s="348">
        <v>140715.92000000001</v>
      </c>
      <c r="K4" s="346">
        <f>K1</f>
        <v>2665</v>
      </c>
      <c r="L4" s="349">
        <f t="shared" ref="L4:L8" si="1">J4/K4</f>
        <v>52.801470919324579</v>
      </c>
      <c r="M4" s="350">
        <f t="shared" ref="M4:M15" si="2">L4-I4</f>
        <v>-1.820412221724915</v>
      </c>
      <c r="N4" s="175">
        <v>146769</v>
      </c>
      <c r="O4" s="136">
        <f>$O$1</f>
        <v>2665</v>
      </c>
      <c r="P4" s="137">
        <f t="shared" ref="P4:P8" si="3">N4/O4</f>
        <v>55.072795497185744</v>
      </c>
      <c r="Q4" s="138">
        <v>146769</v>
      </c>
      <c r="R4" s="139">
        <f>$R$1</f>
        <v>2665</v>
      </c>
      <c r="S4" s="140">
        <f t="shared" ref="S4:S43" si="4">Q4/R4</f>
        <v>55.072795497185744</v>
      </c>
    </row>
    <row r="5" spans="1:19" ht="59.25" customHeight="1" x14ac:dyDescent="0.3">
      <c r="A5" s="720"/>
      <c r="B5" s="717"/>
      <c r="C5" s="107">
        <v>3</v>
      </c>
      <c r="D5" s="103" t="s">
        <v>18</v>
      </c>
      <c r="E5" s="103" t="s">
        <v>62</v>
      </c>
      <c r="F5" s="103" t="s">
        <v>61</v>
      </c>
      <c r="G5" s="345">
        <v>63102</v>
      </c>
      <c r="H5" s="346">
        <f>$H$1</f>
        <v>2687</v>
      </c>
      <c r="I5" s="347">
        <f t="shared" si="0"/>
        <v>23.484183103833271</v>
      </c>
      <c r="J5" s="348">
        <v>62965.55</v>
      </c>
      <c r="K5" s="346">
        <f>K1</f>
        <v>2665</v>
      </c>
      <c r="L5" s="349">
        <f t="shared" si="1"/>
        <v>23.626848030018763</v>
      </c>
      <c r="M5" s="350">
        <f t="shared" si="2"/>
        <v>0.14266492618549265</v>
      </c>
      <c r="N5" s="175">
        <v>63102</v>
      </c>
      <c r="O5" s="136">
        <f>$O$1</f>
        <v>2665</v>
      </c>
      <c r="P5" s="137">
        <f t="shared" si="3"/>
        <v>23.678048780487806</v>
      </c>
      <c r="Q5" s="138">
        <v>63102</v>
      </c>
      <c r="R5" s="139">
        <f>$R$1</f>
        <v>2665</v>
      </c>
      <c r="S5" s="140">
        <f t="shared" si="4"/>
        <v>23.678048780487806</v>
      </c>
    </row>
    <row r="6" spans="1:19" ht="28.8" x14ac:dyDescent="0.3">
      <c r="A6" s="720"/>
      <c r="B6" s="717"/>
      <c r="C6" s="728">
        <v>4</v>
      </c>
      <c r="D6" s="723" t="s">
        <v>19</v>
      </c>
      <c r="E6" s="103" t="s">
        <v>62</v>
      </c>
      <c r="F6" s="103" t="s">
        <v>61</v>
      </c>
      <c r="G6" s="345">
        <v>39060</v>
      </c>
      <c r="H6" s="346">
        <f>$H$1</f>
        <v>2687</v>
      </c>
      <c r="I6" s="347">
        <f t="shared" si="0"/>
        <v>14.536657982880536</v>
      </c>
      <c r="J6" s="348">
        <v>34508.74</v>
      </c>
      <c r="K6" s="346">
        <f>K1</f>
        <v>2665</v>
      </c>
      <c r="L6" s="349">
        <f t="shared" si="1"/>
        <v>12.948870544090056</v>
      </c>
      <c r="M6" s="350">
        <f t="shared" si="2"/>
        <v>-1.58778743879048</v>
      </c>
      <c r="N6" s="175">
        <v>39060</v>
      </c>
      <c r="O6" s="136">
        <f>$O$1</f>
        <v>2665</v>
      </c>
      <c r="P6" s="137">
        <f t="shared" si="3"/>
        <v>14.656660412757974</v>
      </c>
      <c r="Q6" s="138">
        <v>39060</v>
      </c>
      <c r="R6" s="139">
        <f>$R$1</f>
        <v>2665</v>
      </c>
      <c r="S6" s="140">
        <f t="shared" si="4"/>
        <v>14.656660412757974</v>
      </c>
    </row>
    <row r="7" spans="1:19" ht="29.25" customHeight="1" x14ac:dyDescent="0.3">
      <c r="A7" s="720"/>
      <c r="B7" s="717"/>
      <c r="C7" s="728"/>
      <c r="D7" s="723"/>
      <c r="E7" s="103" t="s">
        <v>64</v>
      </c>
      <c r="F7" s="103" t="s">
        <v>115</v>
      </c>
      <c r="G7" s="351">
        <v>1585723</v>
      </c>
      <c r="H7" s="349">
        <v>1609457</v>
      </c>
      <c r="I7" s="352">
        <f t="shared" si="0"/>
        <v>0.98525341155433166</v>
      </c>
      <c r="J7" s="353">
        <v>1710326.19</v>
      </c>
      <c r="K7" s="349">
        <v>1958590.89</v>
      </c>
      <c r="L7" s="349">
        <f t="shared" si="1"/>
        <v>0.87324320700787084</v>
      </c>
      <c r="M7" s="354">
        <f t="shared" si="2"/>
        <v>-0.11201020454646082</v>
      </c>
      <c r="N7" s="175">
        <v>1585723</v>
      </c>
      <c r="O7" s="137">
        <v>1606757</v>
      </c>
      <c r="P7" s="305">
        <f t="shared" si="3"/>
        <v>0.98690903478248426</v>
      </c>
      <c r="Q7" s="315">
        <v>1585723</v>
      </c>
      <c r="R7" s="306">
        <v>1606757</v>
      </c>
      <c r="S7" s="316">
        <f t="shared" si="4"/>
        <v>0.98690903478248426</v>
      </c>
    </row>
    <row r="8" spans="1:19" ht="28.8" x14ac:dyDescent="0.3">
      <c r="A8" s="720"/>
      <c r="B8" s="717"/>
      <c r="C8" s="728">
        <v>5</v>
      </c>
      <c r="D8" s="723" t="s">
        <v>20</v>
      </c>
      <c r="E8" s="103" t="s">
        <v>62</v>
      </c>
      <c r="F8" s="103" t="s">
        <v>61</v>
      </c>
      <c r="G8" s="345">
        <v>54212.69</v>
      </c>
      <c r="H8" s="346">
        <f>$H$1</f>
        <v>2687</v>
      </c>
      <c r="I8" s="347">
        <f t="shared" si="0"/>
        <v>20.175917379977673</v>
      </c>
      <c r="J8" s="355">
        <v>44390.09</v>
      </c>
      <c r="K8" s="346">
        <f>K1</f>
        <v>2665</v>
      </c>
      <c r="L8" s="356">
        <f t="shared" si="1"/>
        <v>16.656694183864914</v>
      </c>
      <c r="M8" s="350">
        <f t="shared" si="2"/>
        <v>-3.5192231961127582</v>
      </c>
      <c r="N8" s="175">
        <v>95375</v>
      </c>
      <c r="O8" s="136">
        <f>$O$1</f>
        <v>2665</v>
      </c>
      <c r="P8" s="137">
        <f t="shared" si="3"/>
        <v>35.787992495309567</v>
      </c>
      <c r="Q8" s="138">
        <v>27875</v>
      </c>
      <c r="R8" s="139">
        <f>$R$1</f>
        <v>2665</v>
      </c>
      <c r="S8" s="140">
        <f t="shared" si="4"/>
        <v>10.459662288930582</v>
      </c>
    </row>
    <row r="9" spans="1:19" ht="66.75" customHeight="1" x14ac:dyDescent="0.3">
      <c r="A9" s="720"/>
      <c r="B9" s="717"/>
      <c r="C9" s="728"/>
      <c r="D9" s="723"/>
      <c r="E9" s="103" t="s">
        <v>65</v>
      </c>
      <c r="F9" s="103" t="s">
        <v>66</v>
      </c>
      <c r="G9" s="351">
        <v>6500</v>
      </c>
      <c r="H9" s="349">
        <v>54212.69</v>
      </c>
      <c r="I9" s="357">
        <f>(G9/H9)/100</f>
        <v>1.1989812717280769E-3</v>
      </c>
      <c r="J9" s="353">
        <v>6543.88</v>
      </c>
      <c r="K9" s="349">
        <v>44390.04</v>
      </c>
      <c r="L9" s="358">
        <f>(J9/K9)/100</f>
        <v>1.4741775407276047E-3</v>
      </c>
      <c r="M9" s="359">
        <f t="shared" si="2"/>
        <v>2.7519626899952785E-4</v>
      </c>
      <c r="N9" s="141">
        <v>6500</v>
      </c>
      <c r="O9" s="136">
        <v>95375</v>
      </c>
      <c r="P9" s="137">
        <f>(N9/O9)/100</f>
        <v>6.8152031454783756E-4</v>
      </c>
      <c r="Q9" s="142">
        <v>6500</v>
      </c>
      <c r="R9" s="139">
        <v>27875</v>
      </c>
      <c r="S9" s="140">
        <f t="shared" si="4"/>
        <v>0.23318385650224216</v>
      </c>
    </row>
    <row r="10" spans="1:19" ht="28.8" x14ac:dyDescent="0.3">
      <c r="A10" s="720"/>
      <c r="B10" s="717"/>
      <c r="C10" s="107">
        <v>6</v>
      </c>
      <c r="D10" s="105" t="s">
        <v>21</v>
      </c>
      <c r="E10" s="103" t="s">
        <v>62</v>
      </c>
      <c r="F10" s="103" t="s">
        <v>61</v>
      </c>
      <c r="G10" s="345">
        <v>86321</v>
      </c>
      <c r="H10" s="346">
        <f>$H$1</f>
        <v>2687</v>
      </c>
      <c r="I10" s="347">
        <f t="shared" si="0"/>
        <v>32.125418682545593</v>
      </c>
      <c r="J10" s="355">
        <v>87020.32</v>
      </c>
      <c r="K10" s="346">
        <f>K1</f>
        <v>2665</v>
      </c>
      <c r="L10" s="356">
        <f t="shared" ref="L10:L15" si="5">J10/K10</f>
        <v>32.653028142589122</v>
      </c>
      <c r="M10" s="350">
        <f t="shared" si="2"/>
        <v>0.5276094600435286</v>
      </c>
      <c r="N10" s="175">
        <v>86321</v>
      </c>
      <c r="O10" s="136">
        <f t="shared" ref="O10:O11" si="6">$O$1</f>
        <v>2665</v>
      </c>
      <c r="P10" s="137">
        <f t="shared" ref="P10:P15" si="7">N10/O10</f>
        <v>32.390619136960602</v>
      </c>
      <c r="Q10" s="138">
        <v>86321</v>
      </c>
      <c r="R10" s="139">
        <f>$R$1</f>
        <v>2665</v>
      </c>
      <c r="S10" s="140">
        <f t="shared" si="4"/>
        <v>32.390619136960602</v>
      </c>
    </row>
    <row r="11" spans="1:19" ht="28.8" x14ac:dyDescent="0.3">
      <c r="A11" s="720"/>
      <c r="B11" s="717"/>
      <c r="C11" s="728">
        <v>7</v>
      </c>
      <c r="D11" s="722" t="s">
        <v>22</v>
      </c>
      <c r="E11" s="103" t="s">
        <v>62</v>
      </c>
      <c r="F11" s="103" t="s">
        <v>61</v>
      </c>
      <c r="G11" s="345">
        <v>50760</v>
      </c>
      <c r="H11" s="346">
        <f>$H$1</f>
        <v>2687</v>
      </c>
      <c r="I11" s="347">
        <f t="shared" si="0"/>
        <v>18.89095645701526</v>
      </c>
      <c r="J11" s="355">
        <v>30706.44</v>
      </c>
      <c r="K11" s="346">
        <f>K1</f>
        <v>2665</v>
      </c>
      <c r="L11" s="356">
        <f t="shared" si="5"/>
        <v>11.522116322701688</v>
      </c>
      <c r="M11" s="350">
        <f t="shared" si="2"/>
        <v>-7.3688401343135723</v>
      </c>
      <c r="N11" s="175">
        <v>50760</v>
      </c>
      <c r="O11" s="136">
        <f t="shared" si="6"/>
        <v>2665</v>
      </c>
      <c r="P11" s="137">
        <f t="shared" si="7"/>
        <v>19.046904315196997</v>
      </c>
      <c r="Q11" s="138">
        <v>50760</v>
      </c>
      <c r="R11" s="139">
        <f>$R$1</f>
        <v>2665</v>
      </c>
      <c r="S11" s="140">
        <f t="shared" si="4"/>
        <v>19.046904315196997</v>
      </c>
    </row>
    <row r="12" spans="1:19" ht="43.2" x14ac:dyDescent="0.3">
      <c r="A12" s="720"/>
      <c r="B12" s="717"/>
      <c r="C12" s="728"/>
      <c r="D12" s="722"/>
      <c r="E12" s="103" t="s">
        <v>69</v>
      </c>
      <c r="F12" s="103" t="s">
        <v>70</v>
      </c>
      <c r="G12" s="345">
        <v>50760</v>
      </c>
      <c r="H12" s="346">
        <v>1545</v>
      </c>
      <c r="I12" s="347">
        <f t="shared" si="0"/>
        <v>32.854368932038838</v>
      </c>
      <c r="J12" s="355">
        <v>30706.44</v>
      </c>
      <c r="K12" s="346">
        <v>1463</v>
      </c>
      <c r="L12" s="356">
        <f t="shared" si="5"/>
        <v>20.988680792891319</v>
      </c>
      <c r="M12" s="350">
        <f t="shared" si="2"/>
        <v>-11.865688139147519</v>
      </c>
      <c r="N12" s="175">
        <v>50760</v>
      </c>
      <c r="O12" s="136">
        <v>1545</v>
      </c>
      <c r="P12" s="137">
        <f t="shared" si="7"/>
        <v>32.854368932038838</v>
      </c>
      <c r="Q12" s="142">
        <v>50760</v>
      </c>
      <c r="R12" s="139">
        <v>1545</v>
      </c>
      <c r="S12" s="140">
        <f t="shared" si="4"/>
        <v>32.854368932038838</v>
      </c>
    </row>
    <row r="13" spans="1:19" ht="28.8" x14ac:dyDescent="0.3">
      <c r="A13" s="720"/>
      <c r="B13" s="717"/>
      <c r="C13" s="728">
        <v>8</v>
      </c>
      <c r="D13" s="723" t="s">
        <v>23</v>
      </c>
      <c r="E13" s="103" t="s">
        <v>62</v>
      </c>
      <c r="F13" s="103" t="s">
        <v>61</v>
      </c>
      <c r="G13" s="345">
        <v>15600</v>
      </c>
      <c r="H13" s="346">
        <f>$H$1</f>
        <v>2687</v>
      </c>
      <c r="I13" s="347">
        <f t="shared" si="0"/>
        <v>5.8057312988462968</v>
      </c>
      <c r="J13" s="355">
        <v>11154.54</v>
      </c>
      <c r="K13" s="346">
        <f>K1</f>
        <v>2665</v>
      </c>
      <c r="L13" s="356">
        <f t="shared" si="5"/>
        <v>4.185568480300188</v>
      </c>
      <c r="M13" s="350">
        <f t="shared" si="2"/>
        <v>-1.6201628185461088</v>
      </c>
      <c r="N13" s="175">
        <v>15600</v>
      </c>
      <c r="O13" s="136">
        <f>$O$1</f>
        <v>2665</v>
      </c>
      <c r="P13" s="137">
        <f t="shared" si="7"/>
        <v>5.8536585365853657</v>
      </c>
      <c r="Q13" s="142">
        <v>15600</v>
      </c>
      <c r="R13" s="139">
        <f>$R$1</f>
        <v>2665</v>
      </c>
      <c r="S13" s="140">
        <f t="shared" si="4"/>
        <v>5.8536585365853657</v>
      </c>
    </row>
    <row r="14" spans="1:19" ht="28.8" x14ac:dyDescent="0.3">
      <c r="A14" s="720"/>
      <c r="B14" s="717"/>
      <c r="C14" s="728"/>
      <c r="D14" s="723"/>
      <c r="E14" s="103" t="s">
        <v>72</v>
      </c>
      <c r="F14" s="103" t="s">
        <v>71</v>
      </c>
      <c r="G14" s="345">
        <v>15600</v>
      </c>
      <c r="H14" s="346">
        <v>12</v>
      </c>
      <c r="I14" s="347">
        <f t="shared" si="0"/>
        <v>1300</v>
      </c>
      <c r="J14" s="355">
        <v>11154.54</v>
      </c>
      <c r="K14" s="346">
        <v>12</v>
      </c>
      <c r="L14" s="356">
        <f t="shared" si="5"/>
        <v>929.54500000000007</v>
      </c>
      <c r="M14" s="350">
        <f t="shared" si="2"/>
        <v>-370.45499999999993</v>
      </c>
      <c r="N14" s="175">
        <v>15600</v>
      </c>
      <c r="O14" s="136">
        <v>12</v>
      </c>
      <c r="P14" s="137">
        <f t="shared" si="7"/>
        <v>1300</v>
      </c>
      <c r="Q14" s="142">
        <v>15600</v>
      </c>
      <c r="R14" s="139">
        <v>12</v>
      </c>
      <c r="S14" s="140">
        <f t="shared" si="4"/>
        <v>1300</v>
      </c>
    </row>
    <row r="15" spans="1:19" ht="27" customHeight="1" x14ac:dyDescent="0.3">
      <c r="A15" s="720"/>
      <c r="B15" s="717"/>
      <c r="C15" s="728">
        <v>11</v>
      </c>
      <c r="D15" s="725" t="s">
        <v>24</v>
      </c>
      <c r="E15" s="103" t="s">
        <v>62</v>
      </c>
      <c r="F15" s="103" t="s">
        <v>61</v>
      </c>
      <c r="G15" s="345">
        <v>74933.899999999994</v>
      </c>
      <c r="H15" s="346">
        <f>$H$1</f>
        <v>2687</v>
      </c>
      <c r="I15" s="347">
        <f t="shared" si="0"/>
        <v>27.887569780424261</v>
      </c>
      <c r="J15" s="355">
        <v>63757.43</v>
      </c>
      <c r="K15" s="346">
        <f>K1</f>
        <v>2665</v>
      </c>
      <c r="L15" s="356">
        <f t="shared" si="5"/>
        <v>23.923988742964355</v>
      </c>
      <c r="M15" s="350">
        <f t="shared" si="2"/>
        <v>-3.9635810374599068</v>
      </c>
      <c r="N15" s="175">
        <v>70793</v>
      </c>
      <c r="O15" s="136">
        <f>$O$1</f>
        <v>2665</v>
      </c>
      <c r="P15" s="137">
        <f t="shared" si="7"/>
        <v>26.563977485928707</v>
      </c>
      <c r="Q15" s="138">
        <v>70793</v>
      </c>
      <c r="R15" s="139">
        <f>$R$1</f>
        <v>2665</v>
      </c>
      <c r="S15" s="140">
        <f t="shared" si="4"/>
        <v>26.563977485928707</v>
      </c>
    </row>
    <row r="16" spans="1:19" ht="29.4" thickBot="1" x14ac:dyDescent="0.35">
      <c r="A16" s="721"/>
      <c r="B16" s="718"/>
      <c r="C16" s="730"/>
      <c r="D16" s="726"/>
      <c r="E16" s="111" t="s">
        <v>73</v>
      </c>
      <c r="F16" s="111" t="s">
        <v>74</v>
      </c>
      <c r="G16" s="360" t="s">
        <v>388</v>
      </c>
      <c r="H16" s="361" t="s">
        <v>388</v>
      </c>
      <c r="I16" s="362">
        <v>6591.9</v>
      </c>
      <c r="J16" s="363" t="s">
        <v>388</v>
      </c>
      <c r="K16" s="361" t="s">
        <v>388</v>
      </c>
      <c r="L16" s="364">
        <v>6313.9</v>
      </c>
      <c r="M16" s="365">
        <f>L16-I16</f>
        <v>-278</v>
      </c>
      <c r="N16" s="313" t="s">
        <v>388</v>
      </c>
      <c r="O16" s="143" t="s">
        <v>388</v>
      </c>
      <c r="P16" s="144">
        <v>1000</v>
      </c>
      <c r="Q16" s="314" t="s">
        <v>388</v>
      </c>
      <c r="R16" s="146" t="s">
        <v>388</v>
      </c>
      <c r="S16" s="147">
        <v>1000</v>
      </c>
    </row>
    <row r="17" spans="1:19" ht="15.75" thickBot="1" x14ac:dyDescent="0.3">
      <c r="A17" s="148"/>
      <c r="B17" s="148"/>
      <c r="C17" s="84"/>
      <c r="D17" s="148"/>
      <c r="E17" s="149"/>
      <c r="F17" s="148"/>
      <c r="G17" s="150"/>
      <c r="H17" s="151"/>
      <c r="I17" s="152"/>
      <c r="J17" s="152"/>
      <c r="K17" s="152"/>
      <c r="L17" s="151"/>
      <c r="M17" s="152"/>
      <c r="N17" s="153"/>
      <c r="P17" s="154"/>
      <c r="Q17" s="153"/>
      <c r="S17" s="155"/>
    </row>
    <row r="18" spans="1:19" ht="28.8" x14ac:dyDescent="0.3">
      <c r="A18" s="719">
        <v>3</v>
      </c>
      <c r="B18" s="716" t="s">
        <v>4</v>
      </c>
      <c r="C18" s="729">
        <v>1</v>
      </c>
      <c r="D18" s="727" t="s">
        <v>25</v>
      </c>
      <c r="E18" s="106" t="s">
        <v>62</v>
      </c>
      <c r="F18" s="106" t="s">
        <v>61</v>
      </c>
      <c r="G18" s="339">
        <v>43112</v>
      </c>
      <c r="H18" s="340">
        <f>$H$1</f>
        <v>2687</v>
      </c>
      <c r="I18" s="341">
        <f t="shared" si="0"/>
        <v>16.044659471529588</v>
      </c>
      <c r="J18" s="342">
        <v>39035.629999999997</v>
      </c>
      <c r="K18" s="340">
        <f>K1</f>
        <v>2665</v>
      </c>
      <c r="L18" s="343">
        <f>J18/K18</f>
        <v>14.647515947467166</v>
      </c>
      <c r="M18" s="344">
        <f>L18-I18</f>
        <v>-1.3971435240624217</v>
      </c>
      <c r="N18" s="171">
        <v>43175</v>
      </c>
      <c r="O18" s="131">
        <f>$O$1</f>
        <v>2665</v>
      </c>
      <c r="P18" s="132">
        <f t="shared" ref="P18" si="8">N18/O18</f>
        <v>16.20075046904315</v>
      </c>
      <c r="Q18" s="133">
        <v>43175</v>
      </c>
      <c r="R18" s="134">
        <f>$R$1</f>
        <v>2665</v>
      </c>
      <c r="S18" s="135">
        <f t="shared" si="4"/>
        <v>16.20075046904315</v>
      </c>
    </row>
    <row r="19" spans="1:19" ht="21" customHeight="1" x14ac:dyDescent="0.3">
      <c r="A19" s="720"/>
      <c r="B19" s="717"/>
      <c r="C19" s="728"/>
      <c r="D19" s="722"/>
      <c r="E19" s="103" t="s">
        <v>75</v>
      </c>
      <c r="F19" s="103" t="s">
        <v>76</v>
      </c>
      <c r="G19" s="366" t="s">
        <v>388</v>
      </c>
      <c r="H19" s="346" t="s">
        <v>388</v>
      </c>
      <c r="I19" s="367">
        <v>17</v>
      </c>
      <c r="J19" s="368" t="s">
        <v>388</v>
      </c>
      <c r="K19" s="369" t="s">
        <v>388</v>
      </c>
      <c r="L19" s="381">
        <v>14</v>
      </c>
      <c r="M19" s="423">
        <f>L19-I19</f>
        <v>-3</v>
      </c>
      <c r="N19" s="236" t="s">
        <v>388</v>
      </c>
      <c r="O19" s="156" t="s">
        <v>388</v>
      </c>
      <c r="P19" s="156">
        <v>20</v>
      </c>
      <c r="Q19" s="235" t="s">
        <v>388</v>
      </c>
      <c r="R19" s="139" t="s">
        <v>388</v>
      </c>
      <c r="S19" s="140">
        <v>20</v>
      </c>
    </row>
    <row r="20" spans="1:19" ht="45.75" customHeight="1" x14ac:dyDescent="0.3">
      <c r="A20" s="720"/>
      <c r="B20" s="717"/>
      <c r="C20" s="728"/>
      <c r="D20" s="722"/>
      <c r="E20" s="103" t="s">
        <v>78</v>
      </c>
      <c r="F20" s="103" t="s">
        <v>77</v>
      </c>
      <c r="G20" s="370">
        <v>480</v>
      </c>
      <c r="H20" s="346">
        <v>1440</v>
      </c>
      <c r="I20" s="357">
        <f>G20/H20</f>
        <v>0.33333333333333331</v>
      </c>
      <c r="J20" s="370">
        <v>510</v>
      </c>
      <c r="K20" s="346">
        <v>1440</v>
      </c>
      <c r="L20" s="358">
        <f>J20/K20</f>
        <v>0.35416666666666669</v>
      </c>
      <c r="M20" s="359">
        <f>L20-I20</f>
        <v>2.083333333333337E-2</v>
      </c>
      <c r="N20" s="302">
        <v>480</v>
      </c>
      <c r="O20" s="136">
        <v>1440</v>
      </c>
      <c r="P20" s="157">
        <f>N20/O20</f>
        <v>0.33333333333333331</v>
      </c>
      <c r="Q20" s="142">
        <v>480</v>
      </c>
      <c r="R20" s="139">
        <v>1440</v>
      </c>
      <c r="S20" s="158">
        <f t="shared" si="4"/>
        <v>0.33333333333333331</v>
      </c>
    </row>
    <row r="21" spans="1:19" ht="28.8" x14ac:dyDescent="0.3">
      <c r="A21" s="720"/>
      <c r="B21" s="717"/>
      <c r="C21" s="728">
        <v>2</v>
      </c>
      <c r="D21" s="723" t="s">
        <v>26</v>
      </c>
      <c r="E21" s="103" t="s">
        <v>62</v>
      </c>
      <c r="F21" s="103" t="s">
        <v>61</v>
      </c>
      <c r="G21" s="345">
        <v>400</v>
      </c>
      <c r="H21" s="346">
        <f>$H$1</f>
        <v>2687</v>
      </c>
      <c r="I21" s="347">
        <f>G21/H21</f>
        <v>0.14886490509862299</v>
      </c>
      <c r="J21" s="355">
        <v>0</v>
      </c>
      <c r="K21" s="346">
        <f>K1</f>
        <v>2665</v>
      </c>
      <c r="L21" s="371">
        <f>J21/K21</f>
        <v>0</v>
      </c>
      <c r="M21" s="350">
        <f>L21-I21</f>
        <v>-0.14886490509862299</v>
      </c>
      <c r="N21" s="175">
        <v>400</v>
      </c>
      <c r="O21" s="136">
        <f t="shared" ref="O21" si="9">$O$1</f>
        <v>2665</v>
      </c>
      <c r="P21" s="137">
        <f>N21/O21</f>
        <v>0.15009380863039401</v>
      </c>
      <c r="Q21" s="142">
        <v>400</v>
      </c>
      <c r="R21" s="139">
        <f>$R$1</f>
        <v>2665</v>
      </c>
      <c r="S21" s="140">
        <f t="shared" si="4"/>
        <v>0.15009380863039401</v>
      </c>
    </row>
    <row r="22" spans="1:19" ht="15" thickBot="1" x14ac:dyDescent="0.35">
      <c r="A22" s="721"/>
      <c r="B22" s="718"/>
      <c r="C22" s="730"/>
      <c r="D22" s="744"/>
      <c r="E22" s="225" t="s">
        <v>79</v>
      </c>
      <c r="F22" s="225" t="s">
        <v>80</v>
      </c>
      <c r="G22" s="237"/>
      <c r="H22" s="238"/>
      <c r="I22" s="239"/>
      <c r="J22" s="240"/>
      <c r="K22" s="241"/>
      <c r="L22" s="238"/>
      <c r="M22" s="242">
        <f>L22-I22</f>
        <v>0</v>
      </c>
      <c r="N22" s="243"/>
      <c r="O22" s="244"/>
      <c r="P22" s="244"/>
      <c r="Q22" s="245"/>
      <c r="R22" s="246"/>
      <c r="S22" s="247"/>
    </row>
    <row r="23" spans="1:19" s="148" customFormat="1" ht="15.75" thickBot="1" x14ac:dyDescent="0.3">
      <c r="C23" s="84"/>
      <c r="E23" s="149"/>
      <c r="F23" s="149"/>
      <c r="G23" s="150"/>
      <c r="H23" s="151"/>
      <c r="I23" s="152"/>
      <c r="J23" s="152"/>
      <c r="K23" s="152"/>
      <c r="L23" s="151"/>
      <c r="M23" s="152"/>
      <c r="N23" s="150"/>
      <c r="P23" s="159"/>
      <c r="Q23" s="160"/>
      <c r="S23" s="161"/>
    </row>
    <row r="24" spans="1:19" ht="28.8" x14ac:dyDescent="0.3">
      <c r="A24" s="719">
        <v>4</v>
      </c>
      <c r="B24" s="716" t="s">
        <v>5</v>
      </c>
      <c r="C24" s="729">
        <v>1</v>
      </c>
      <c r="D24" s="724" t="s">
        <v>27</v>
      </c>
      <c r="E24" s="106" t="s">
        <v>62</v>
      </c>
      <c r="F24" s="106" t="s">
        <v>61</v>
      </c>
      <c r="G24" s="339">
        <v>20525</v>
      </c>
      <c r="H24" s="340">
        <f>$H$1</f>
        <v>2687</v>
      </c>
      <c r="I24" s="341">
        <f>G24/H24</f>
        <v>7.6386304428730929</v>
      </c>
      <c r="J24" s="372">
        <v>13745.08</v>
      </c>
      <c r="K24" s="340">
        <f>K1</f>
        <v>2665</v>
      </c>
      <c r="L24" s="373">
        <f>J24/K24</f>
        <v>5.1576285178236398</v>
      </c>
      <c r="M24" s="344">
        <f>L24-I24</f>
        <v>-2.481001925049453</v>
      </c>
      <c r="N24" s="162">
        <v>24062</v>
      </c>
      <c r="O24" s="131">
        <f t="shared" ref="O24:O26" si="10">$O$1</f>
        <v>2665</v>
      </c>
      <c r="P24" s="132">
        <f>N24/O24</f>
        <v>9.0288930581613513</v>
      </c>
      <c r="Q24" s="133">
        <v>24062</v>
      </c>
      <c r="R24" s="134">
        <f>$R$1</f>
        <v>2665</v>
      </c>
      <c r="S24" s="135">
        <f t="shared" si="4"/>
        <v>9.0288930581613513</v>
      </c>
    </row>
    <row r="25" spans="1:19" x14ac:dyDescent="0.3">
      <c r="A25" s="720"/>
      <c r="B25" s="717"/>
      <c r="C25" s="728"/>
      <c r="D25" s="725"/>
      <c r="E25" s="103" t="s">
        <v>81</v>
      </c>
      <c r="F25" s="103" t="s">
        <v>82</v>
      </c>
      <c r="G25" s="345">
        <v>20525</v>
      </c>
      <c r="H25" s="346">
        <v>69</v>
      </c>
      <c r="I25" s="347">
        <f>G25/H25</f>
        <v>297.463768115942</v>
      </c>
      <c r="J25" s="355">
        <v>13745.08</v>
      </c>
      <c r="K25" s="346">
        <f>K1</f>
        <v>2665</v>
      </c>
      <c r="L25" s="371">
        <f>J25/K25</f>
        <v>5.1576285178236398</v>
      </c>
      <c r="M25" s="350">
        <f>L25-I25</f>
        <v>-292.30613959811836</v>
      </c>
      <c r="N25" s="163">
        <v>24062</v>
      </c>
      <c r="O25" s="136">
        <v>69</v>
      </c>
      <c r="P25" s="137">
        <f>N25/O25</f>
        <v>348.72463768115944</v>
      </c>
      <c r="Q25" s="138">
        <v>24062</v>
      </c>
      <c r="R25" s="139">
        <v>69</v>
      </c>
      <c r="S25" s="140">
        <f t="shared" si="4"/>
        <v>348.72463768115944</v>
      </c>
    </row>
    <row r="26" spans="1:19" ht="28.8" x14ac:dyDescent="0.3">
      <c r="A26" s="720"/>
      <c r="B26" s="717"/>
      <c r="C26" s="728">
        <v>2</v>
      </c>
      <c r="D26" s="723" t="s">
        <v>28</v>
      </c>
      <c r="E26" s="103" t="s">
        <v>62</v>
      </c>
      <c r="F26" s="103" t="s">
        <v>61</v>
      </c>
      <c r="G26" s="345">
        <v>881070</v>
      </c>
      <c r="H26" s="346">
        <f>$H$1</f>
        <v>2687</v>
      </c>
      <c r="I26" s="347">
        <f t="shared" ref="I26:I31" si="11">G26/H26</f>
        <v>327.90100483810943</v>
      </c>
      <c r="J26" s="355">
        <v>78433.86</v>
      </c>
      <c r="K26" s="346">
        <f>K1</f>
        <v>2665</v>
      </c>
      <c r="L26" s="371">
        <f t="shared" ref="L26:L27" si="12">J26/K26</f>
        <v>29.431091932457786</v>
      </c>
      <c r="M26" s="350">
        <f t="shared" ref="M26:M27" si="13">L26-I26</f>
        <v>-298.46991290565165</v>
      </c>
      <c r="N26" s="163">
        <v>90405</v>
      </c>
      <c r="O26" s="136">
        <f t="shared" si="10"/>
        <v>2665</v>
      </c>
      <c r="P26" s="137">
        <f t="shared" ref="P26:P31" si="14">N26/O26</f>
        <v>33.92307692307692</v>
      </c>
      <c r="Q26" s="138">
        <v>90805</v>
      </c>
      <c r="R26" s="139">
        <f>$R$1</f>
        <v>2665</v>
      </c>
      <c r="S26" s="140">
        <f t="shared" si="4"/>
        <v>34.073170731707314</v>
      </c>
    </row>
    <row r="27" spans="1:19" ht="43.2" x14ac:dyDescent="0.3">
      <c r="A27" s="720"/>
      <c r="B27" s="717"/>
      <c r="C27" s="728"/>
      <c r="D27" s="723"/>
      <c r="E27" s="103" t="s">
        <v>83</v>
      </c>
      <c r="F27" s="103" t="s">
        <v>84</v>
      </c>
      <c r="G27" s="345">
        <v>881070</v>
      </c>
      <c r="H27" s="346">
        <v>252</v>
      </c>
      <c r="I27" s="347">
        <f t="shared" si="11"/>
        <v>3496.3095238095239</v>
      </c>
      <c r="J27" s="355">
        <v>78433.86</v>
      </c>
      <c r="K27" s="346">
        <v>352</v>
      </c>
      <c r="L27" s="371">
        <f t="shared" si="12"/>
        <v>222.82346590909091</v>
      </c>
      <c r="M27" s="350">
        <f t="shared" si="13"/>
        <v>-3273.486057900433</v>
      </c>
      <c r="N27" s="164">
        <v>90405</v>
      </c>
      <c r="O27" s="136">
        <v>252</v>
      </c>
      <c r="P27" s="137">
        <f t="shared" si="14"/>
        <v>358.75</v>
      </c>
      <c r="Q27" s="142">
        <v>90805</v>
      </c>
      <c r="R27" s="139">
        <v>252</v>
      </c>
      <c r="S27" s="140">
        <f t="shared" si="4"/>
        <v>360.33730158730157</v>
      </c>
    </row>
    <row r="28" spans="1:19" ht="28.5" customHeight="1" x14ac:dyDescent="0.3">
      <c r="A28" s="720"/>
      <c r="B28" s="717"/>
      <c r="C28" s="107">
        <v>4</v>
      </c>
      <c r="D28" s="113" t="s">
        <v>29</v>
      </c>
      <c r="E28" s="103" t="s">
        <v>62</v>
      </c>
      <c r="F28" s="103" t="s">
        <v>61</v>
      </c>
      <c r="G28" s="345">
        <v>1800</v>
      </c>
      <c r="H28" s="346">
        <f>H1</f>
        <v>2687</v>
      </c>
      <c r="I28" s="347">
        <f t="shared" si="11"/>
        <v>0.66989207294380348</v>
      </c>
      <c r="J28" s="355">
        <v>1720.53</v>
      </c>
      <c r="K28" s="346">
        <f>K1</f>
        <v>2665</v>
      </c>
      <c r="L28" s="371">
        <f t="shared" ref="L28:L33" si="15">J28/K28</f>
        <v>0.64560225140712946</v>
      </c>
      <c r="M28" s="350">
        <f t="shared" ref="M28:M33" si="16">L28-I28</f>
        <v>-2.4289821536674028E-2</v>
      </c>
      <c r="N28" s="164">
        <v>1800</v>
      </c>
      <c r="O28" s="136">
        <f>O1</f>
        <v>2665</v>
      </c>
      <c r="P28" s="137">
        <f t="shared" si="14"/>
        <v>0.67542213883677293</v>
      </c>
      <c r="Q28" s="142">
        <v>1800</v>
      </c>
      <c r="R28" s="139">
        <f>$R$1</f>
        <v>2665</v>
      </c>
      <c r="S28" s="140">
        <f t="shared" si="4"/>
        <v>0.67542213883677293</v>
      </c>
    </row>
    <row r="29" spans="1:19" ht="31.5" customHeight="1" x14ac:dyDescent="0.3">
      <c r="A29" s="720"/>
      <c r="B29" s="717"/>
      <c r="C29" s="728">
        <v>6</v>
      </c>
      <c r="D29" s="723" t="s">
        <v>30</v>
      </c>
      <c r="E29" s="103" t="s">
        <v>62</v>
      </c>
      <c r="F29" s="103" t="s">
        <v>61</v>
      </c>
      <c r="G29" s="345">
        <v>151773</v>
      </c>
      <c r="H29" s="346">
        <f>H1</f>
        <v>2687</v>
      </c>
      <c r="I29" s="347">
        <f t="shared" si="11"/>
        <v>56.484183103833274</v>
      </c>
      <c r="J29" s="355">
        <v>152985.56</v>
      </c>
      <c r="K29" s="346">
        <f>K1</f>
        <v>2665</v>
      </c>
      <c r="L29" s="371">
        <f t="shared" si="15"/>
        <v>57.405463414634148</v>
      </c>
      <c r="M29" s="350">
        <f t="shared" si="16"/>
        <v>0.92128031080087425</v>
      </c>
      <c r="N29" s="163">
        <v>148779</v>
      </c>
      <c r="O29" s="136">
        <f>O1</f>
        <v>2665</v>
      </c>
      <c r="P29" s="137">
        <f t="shared" si="14"/>
        <v>55.827016885553469</v>
      </c>
      <c r="Q29" s="138">
        <v>148779</v>
      </c>
      <c r="R29" s="139">
        <f>$R$1</f>
        <v>2665</v>
      </c>
      <c r="S29" s="140">
        <f t="shared" si="4"/>
        <v>55.827016885553469</v>
      </c>
    </row>
    <row r="30" spans="1:19" ht="33" customHeight="1" x14ac:dyDescent="0.3">
      <c r="A30" s="720"/>
      <c r="B30" s="717"/>
      <c r="C30" s="728"/>
      <c r="D30" s="723"/>
      <c r="E30" s="103" t="s">
        <v>85</v>
      </c>
      <c r="F30" s="103" t="s">
        <v>86</v>
      </c>
      <c r="G30" s="345">
        <v>115148</v>
      </c>
      <c r="H30" s="346">
        <v>23377</v>
      </c>
      <c r="I30" s="347">
        <f t="shared" si="11"/>
        <v>4.9256961971168245</v>
      </c>
      <c r="J30" s="355">
        <v>121234.72</v>
      </c>
      <c r="K30" s="346">
        <v>26384</v>
      </c>
      <c r="L30" s="371">
        <f t="shared" si="15"/>
        <v>4.595009096422074</v>
      </c>
      <c r="M30" s="350">
        <f t="shared" si="16"/>
        <v>-0.33068710069475049</v>
      </c>
      <c r="N30" s="164">
        <v>115148</v>
      </c>
      <c r="O30" s="136">
        <v>23377</v>
      </c>
      <c r="P30" s="137">
        <f t="shared" si="14"/>
        <v>4.9256961971168245</v>
      </c>
      <c r="Q30" s="142">
        <v>115148</v>
      </c>
      <c r="R30" s="139">
        <v>23377</v>
      </c>
      <c r="S30" s="140">
        <f t="shared" si="4"/>
        <v>4.9256961971168245</v>
      </c>
    </row>
    <row r="31" spans="1:19" ht="29.4" thickBot="1" x14ac:dyDescent="0.35">
      <c r="A31" s="721"/>
      <c r="B31" s="718"/>
      <c r="C31" s="730"/>
      <c r="D31" s="744"/>
      <c r="E31" s="111" t="s">
        <v>87</v>
      </c>
      <c r="F31" s="111" t="s">
        <v>88</v>
      </c>
      <c r="G31" s="374">
        <v>25958.5</v>
      </c>
      <c r="H31" s="361">
        <v>43</v>
      </c>
      <c r="I31" s="362">
        <f t="shared" si="11"/>
        <v>603.68604651162786</v>
      </c>
      <c r="J31" s="375">
        <v>21559.69</v>
      </c>
      <c r="K31" s="346">
        <v>44</v>
      </c>
      <c r="L31" s="364">
        <f t="shared" si="15"/>
        <v>489.9929545454545</v>
      </c>
      <c r="M31" s="376">
        <f t="shared" si="16"/>
        <v>-113.69309196617337</v>
      </c>
      <c r="N31" s="165">
        <v>25958.5</v>
      </c>
      <c r="O31" s="143">
        <v>43</v>
      </c>
      <c r="P31" s="144">
        <f t="shared" si="14"/>
        <v>603.68604651162786</v>
      </c>
      <c r="Q31" s="145">
        <v>25958.5</v>
      </c>
      <c r="R31" s="146">
        <v>43</v>
      </c>
      <c r="S31" s="147">
        <f t="shared" si="4"/>
        <v>603.68604651162786</v>
      </c>
    </row>
    <row r="32" spans="1:19" s="148" customFormat="1" ht="15.75" thickBot="1" x14ac:dyDescent="0.3">
      <c r="C32" s="84"/>
      <c r="E32" s="166"/>
      <c r="G32" s="167"/>
      <c r="H32" s="151"/>
      <c r="I32" s="152"/>
      <c r="J32" s="152"/>
      <c r="K32" s="152"/>
      <c r="L32" s="151"/>
      <c r="M32" s="152"/>
      <c r="N32" s="150"/>
      <c r="P32" s="159"/>
      <c r="Q32" s="160"/>
      <c r="S32" s="161"/>
    </row>
    <row r="33" spans="1:19" ht="28.8" x14ac:dyDescent="0.3">
      <c r="A33" s="719">
        <v>5</v>
      </c>
      <c r="B33" s="716" t="s">
        <v>6</v>
      </c>
      <c r="C33" s="229">
        <v>1</v>
      </c>
      <c r="D33" s="231" t="s">
        <v>31</v>
      </c>
      <c r="E33" s="231" t="s">
        <v>62</v>
      </c>
      <c r="F33" s="231" t="s">
        <v>61</v>
      </c>
      <c r="G33" s="268">
        <v>0</v>
      </c>
      <c r="H33" s="269">
        <f>$H$1</f>
        <v>2687</v>
      </c>
      <c r="I33" s="270">
        <f>G33/H33</f>
        <v>0</v>
      </c>
      <c r="J33" s="271"/>
      <c r="K33" s="269">
        <f>K1</f>
        <v>2665</v>
      </c>
      <c r="L33" s="272">
        <f t="shared" si="15"/>
        <v>0</v>
      </c>
      <c r="M33" s="273">
        <f t="shared" si="16"/>
        <v>0</v>
      </c>
      <c r="N33" s="303"/>
      <c r="O33" s="230">
        <f t="shared" ref="O33:O34" si="17">$O$1</f>
        <v>2665</v>
      </c>
      <c r="P33" s="275">
        <f>N33/O33</f>
        <v>0</v>
      </c>
      <c r="Q33" s="274"/>
      <c r="R33" s="230">
        <f>$R$1</f>
        <v>2665</v>
      </c>
      <c r="S33" s="276">
        <f t="shared" si="4"/>
        <v>0</v>
      </c>
    </row>
    <row r="34" spans="1:19" ht="29.4" thickBot="1" x14ac:dyDescent="0.35">
      <c r="A34" s="721"/>
      <c r="B34" s="718"/>
      <c r="C34" s="109">
        <v>2</v>
      </c>
      <c r="D34" s="112" t="s">
        <v>32</v>
      </c>
      <c r="E34" s="111" t="s">
        <v>62</v>
      </c>
      <c r="F34" s="111" t="s">
        <v>61</v>
      </c>
      <c r="G34" s="374">
        <v>560180.79</v>
      </c>
      <c r="H34" s="361">
        <f>$H$1</f>
        <v>2687</v>
      </c>
      <c r="I34" s="362">
        <f>G34/H34</f>
        <v>208.47815035355416</v>
      </c>
      <c r="J34" s="375">
        <v>442057.99</v>
      </c>
      <c r="K34" s="361">
        <f>K1</f>
        <v>2665</v>
      </c>
      <c r="L34" s="364">
        <f t="shared" ref="L34" si="18">J34/K34</f>
        <v>165.87541838649156</v>
      </c>
      <c r="M34" s="376">
        <f t="shared" ref="M34" si="19">L34-I34</f>
        <v>-42.602731967062596</v>
      </c>
      <c r="N34" s="169">
        <v>10200</v>
      </c>
      <c r="O34" s="143">
        <f t="shared" si="17"/>
        <v>2665</v>
      </c>
      <c r="P34" s="144">
        <f>N34/O34</f>
        <v>3.8273921200750469</v>
      </c>
      <c r="Q34" s="170">
        <v>10200</v>
      </c>
      <c r="R34" s="146">
        <f>$R$1</f>
        <v>2665</v>
      </c>
      <c r="S34" s="147">
        <f t="shared" si="4"/>
        <v>3.8273921200750469</v>
      </c>
    </row>
    <row r="35" spans="1:19" s="148" customFormat="1" ht="15.75" thickBot="1" x14ac:dyDescent="0.3">
      <c r="C35" s="84"/>
      <c r="E35" s="166"/>
      <c r="F35" s="149"/>
      <c r="G35" s="150"/>
      <c r="H35" s="151"/>
      <c r="I35" s="152"/>
      <c r="J35" s="152"/>
      <c r="K35" s="152"/>
      <c r="L35" s="151"/>
      <c r="M35" s="152"/>
      <c r="N35" s="150"/>
      <c r="P35" s="159"/>
      <c r="Q35" s="160"/>
      <c r="S35" s="161"/>
    </row>
    <row r="36" spans="1:19" ht="28.8" x14ac:dyDescent="0.3">
      <c r="A36" s="719">
        <v>6</v>
      </c>
      <c r="B36" s="716" t="s">
        <v>7</v>
      </c>
      <c r="C36" s="108">
        <v>1</v>
      </c>
      <c r="D36" s="104" t="s">
        <v>33</v>
      </c>
      <c r="E36" s="106" t="s">
        <v>62</v>
      </c>
      <c r="F36" s="106" t="s">
        <v>61</v>
      </c>
      <c r="G36" s="339">
        <v>38000</v>
      </c>
      <c r="H36" s="340">
        <f>$H$1</f>
        <v>2687</v>
      </c>
      <c r="I36" s="341">
        <f>G36/H36</f>
        <v>14.142165984369186</v>
      </c>
      <c r="J36" s="372">
        <v>39769.65</v>
      </c>
      <c r="K36" s="340">
        <f>K1</f>
        <v>2665</v>
      </c>
      <c r="L36" s="373">
        <f t="shared" ref="L36" si="20">J36/K36</f>
        <v>14.922945590994372</v>
      </c>
      <c r="M36" s="344">
        <f t="shared" ref="M36" si="21">L36-I36</f>
        <v>0.78077960662518642</v>
      </c>
      <c r="N36" s="171">
        <v>38251</v>
      </c>
      <c r="O36" s="131">
        <f t="shared" ref="O36:O37" si="22">$O$1</f>
        <v>2665</v>
      </c>
      <c r="P36" s="132">
        <f>N36/O36</f>
        <v>14.353095684803002</v>
      </c>
      <c r="Q36" s="133">
        <v>38251</v>
      </c>
      <c r="R36" s="134">
        <f>$R$1</f>
        <v>2665</v>
      </c>
      <c r="S36" s="135">
        <f t="shared" si="4"/>
        <v>14.353095684803002</v>
      </c>
    </row>
    <row r="37" spans="1:19" ht="29.4" thickBot="1" x14ac:dyDescent="0.35">
      <c r="A37" s="721"/>
      <c r="B37" s="718"/>
      <c r="C37" s="109">
        <v>2</v>
      </c>
      <c r="D37" s="99" t="s">
        <v>34</v>
      </c>
      <c r="E37" s="111" t="s">
        <v>62</v>
      </c>
      <c r="F37" s="111" t="s">
        <v>61</v>
      </c>
      <c r="G37" s="374">
        <v>0</v>
      </c>
      <c r="H37" s="361">
        <f>$H$1</f>
        <v>2687</v>
      </c>
      <c r="I37" s="362">
        <f>G37/H37</f>
        <v>0</v>
      </c>
      <c r="J37" s="375">
        <v>0</v>
      </c>
      <c r="K37" s="361">
        <f>$K$1</f>
        <v>2665</v>
      </c>
      <c r="L37" s="364">
        <f t="shared" ref="L37" si="23">J37/K37</f>
        <v>0</v>
      </c>
      <c r="M37" s="376">
        <f t="shared" ref="M37" si="24">L37-I37</f>
        <v>0</v>
      </c>
      <c r="N37" s="172">
        <v>0</v>
      </c>
      <c r="O37" s="143">
        <f t="shared" si="22"/>
        <v>2665</v>
      </c>
      <c r="P37" s="144">
        <f>N37/O37</f>
        <v>0</v>
      </c>
      <c r="Q37" s="145">
        <v>0</v>
      </c>
      <c r="R37" s="146">
        <f>$R$1</f>
        <v>2665</v>
      </c>
      <c r="S37" s="147">
        <f t="shared" si="4"/>
        <v>0</v>
      </c>
    </row>
    <row r="38" spans="1:19" s="148" customFormat="1" ht="15.75" thickBot="1" x14ac:dyDescent="0.3">
      <c r="C38" s="84"/>
      <c r="E38" s="166"/>
      <c r="F38" s="149"/>
      <c r="G38" s="150"/>
      <c r="H38" s="151"/>
      <c r="I38" s="152"/>
      <c r="J38" s="152"/>
      <c r="K38" s="152"/>
      <c r="L38" s="151"/>
      <c r="M38" s="152"/>
      <c r="N38" s="150"/>
      <c r="P38" s="159"/>
      <c r="Q38" s="160"/>
      <c r="S38" s="161"/>
    </row>
    <row r="39" spans="1:19" ht="28.8" x14ac:dyDescent="0.3">
      <c r="A39" s="735">
        <v>8</v>
      </c>
      <c r="B39" s="716" t="s">
        <v>8</v>
      </c>
      <c r="C39" s="729">
        <v>1</v>
      </c>
      <c r="D39" s="727" t="s">
        <v>35</v>
      </c>
      <c r="E39" s="106" t="s">
        <v>62</v>
      </c>
      <c r="F39" s="106" t="s">
        <v>61</v>
      </c>
      <c r="G39" s="339">
        <v>0</v>
      </c>
      <c r="H39" s="340">
        <f>$H$1</f>
        <v>2687</v>
      </c>
      <c r="I39" s="341">
        <f>G39/H39</f>
        <v>0</v>
      </c>
      <c r="J39" s="372">
        <v>0</v>
      </c>
      <c r="K39" s="340">
        <f>$K$1</f>
        <v>2665</v>
      </c>
      <c r="L39" s="373">
        <f t="shared" ref="L39" si="25">J39/K39</f>
        <v>0</v>
      </c>
      <c r="M39" s="344">
        <f t="shared" ref="M39" si="26">L39-I39</f>
        <v>0</v>
      </c>
      <c r="N39" s="171">
        <v>0</v>
      </c>
      <c r="O39" s="131">
        <f t="shared" ref="O39" si="27">$O$1</f>
        <v>2665</v>
      </c>
      <c r="P39" s="132">
        <f>N39/O39</f>
        <v>0</v>
      </c>
      <c r="Q39" s="173">
        <v>0</v>
      </c>
      <c r="R39" s="134">
        <f>$R$1</f>
        <v>2665</v>
      </c>
      <c r="S39" s="174">
        <f t="shared" si="4"/>
        <v>0</v>
      </c>
    </row>
    <row r="40" spans="1:19" ht="28.8" x14ac:dyDescent="0.3">
      <c r="A40" s="736"/>
      <c r="B40" s="717"/>
      <c r="C40" s="728"/>
      <c r="D40" s="722"/>
      <c r="E40" s="103" t="s">
        <v>387</v>
      </c>
      <c r="F40" s="103" t="s">
        <v>67</v>
      </c>
      <c r="G40" s="377"/>
      <c r="H40" s="356" t="s">
        <v>388</v>
      </c>
      <c r="I40" s="347">
        <v>40000</v>
      </c>
      <c r="J40" s="377" t="s">
        <v>388</v>
      </c>
      <c r="K40" s="356" t="s">
        <v>388</v>
      </c>
      <c r="L40" s="356">
        <v>84765.14</v>
      </c>
      <c r="M40" s="347">
        <f>L40-I40</f>
        <v>44765.14</v>
      </c>
      <c r="N40" s="307" t="s">
        <v>388</v>
      </c>
      <c r="O40" s="304" t="s">
        <v>388</v>
      </c>
      <c r="P40" s="304">
        <v>20000</v>
      </c>
      <c r="Q40" s="308" t="s">
        <v>388</v>
      </c>
      <c r="R40" s="306" t="s">
        <v>388</v>
      </c>
      <c r="S40" s="306">
        <v>20000</v>
      </c>
    </row>
    <row r="41" spans="1:19" ht="43.2" x14ac:dyDescent="0.3">
      <c r="A41" s="736"/>
      <c r="B41" s="717"/>
      <c r="C41" s="728"/>
      <c r="D41" s="722"/>
      <c r="E41" s="103" t="s">
        <v>68</v>
      </c>
      <c r="F41" s="103" t="s">
        <v>446</v>
      </c>
      <c r="G41" s="421">
        <v>140</v>
      </c>
      <c r="H41" s="346">
        <v>141</v>
      </c>
      <c r="I41" s="378">
        <v>140</v>
      </c>
      <c r="J41" s="379" t="s">
        <v>388</v>
      </c>
      <c r="K41" s="380" t="s">
        <v>388</v>
      </c>
      <c r="L41" s="381">
        <v>141</v>
      </c>
      <c r="M41" s="382">
        <f>L41-I41</f>
        <v>1</v>
      </c>
      <c r="N41" s="307" t="s">
        <v>388</v>
      </c>
      <c r="O41" s="136" t="s">
        <v>388</v>
      </c>
      <c r="P41" s="310">
        <v>140</v>
      </c>
      <c r="Q41" s="309" t="s">
        <v>388</v>
      </c>
      <c r="R41" s="139" t="s">
        <v>388</v>
      </c>
      <c r="S41" s="311">
        <v>140</v>
      </c>
    </row>
    <row r="42" spans="1:19" ht="30" customHeight="1" x14ac:dyDescent="0.3">
      <c r="A42" s="736"/>
      <c r="B42" s="717"/>
      <c r="C42" s="740">
        <v>2</v>
      </c>
      <c r="D42" s="742" t="s">
        <v>36</v>
      </c>
      <c r="E42" s="223" t="s">
        <v>62</v>
      </c>
      <c r="F42" s="223" t="s">
        <v>61</v>
      </c>
      <c r="G42" s="248">
        <v>0</v>
      </c>
      <c r="H42" s="249">
        <f>$H$1</f>
        <v>2687</v>
      </c>
      <c r="I42" s="250">
        <f>G42/H42</f>
        <v>0</v>
      </c>
      <c r="J42" s="251"/>
      <c r="K42" s="249">
        <f>$K$1</f>
        <v>2665</v>
      </c>
      <c r="L42" s="252">
        <f t="shared" ref="L42:L43" si="28">J42/K42</f>
        <v>0</v>
      </c>
      <c r="M42" s="253">
        <f t="shared" ref="M42:M48" si="29">L42-I42</f>
        <v>0</v>
      </c>
      <c r="N42" s="254"/>
      <c r="O42" s="255">
        <f t="shared" ref="O42" si="30">$O$1</f>
        <v>2665</v>
      </c>
      <c r="P42" s="256">
        <f>N42/O42</f>
        <v>0</v>
      </c>
      <c r="Q42" s="257"/>
      <c r="R42" s="255">
        <f>$R$1</f>
        <v>2665</v>
      </c>
      <c r="S42" s="256">
        <f t="shared" si="4"/>
        <v>0</v>
      </c>
    </row>
    <row r="43" spans="1:19" ht="31.5" customHeight="1" thickBot="1" x14ac:dyDescent="0.35">
      <c r="A43" s="737"/>
      <c r="B43" s="718"/>
      <c r="C43" s="741"/>
      <c r="D43" s="743"/>
      <c r="E43" s="224" t="s">
        <v>111</v>
      </c>
      <c r="F43" s="225" t="s">
        <v>112</v>
      </c>
      <c r="G43" s="258">
        <v>0</v>
      </c>
      <c r="H43" s="238">
        <v>0</v>
      </c>
      <c r="I43" s="259" t="e">
        <f>G43/H43</f>
        <v>#DIV/0!</v>
      </c>
      <c r="J43" s="260"/>
      <c r="K43" s="238"/>
      <c r="L43" s="261" t="e">
        <f t="shared" si="28"/>
        <v>#DIV/0!</v>
      </c>
      <c r="M43" s="262" t="e">
        <f t="shared" si="29"/>
        <v>#DIV/0!</v>
      </c>
      <c r="N43" s="263"/>
      <c r="O43" s="246"/>
      <c r="P43" s="264" t="e">
        <f>N43/O43</f>
        <v>#DIV/0!</v>
      </c>
      <c r="Q43" s="265"/>
      <c r="R43" s="246"/>
      <c r="S43" s="244" t="e">
        <f t="shared" si="4"/>
        <v>#DIV/0!</v>
      </c>
    </row>
    <row r="44" spans="1:19" s="148" customFormat="1" ht="15" thickBot="1" x14ac:dyDescent="0.35">
      <c r="C44" s="84"/>
      <c r="D44" s="149"/>
      <c r="E44" s="166"/>
      <c r="F44" s="149"/>
      <c r="G44" s="150"/>
      <c r="H44" s="151"/>
      <c r="I44" s="152"/>
      <c r="J44" s="152"/>
      <c r="K44" s="152"/>
      <c r="L44" s="151"/>
      <c r="M44" s="152"/>
      <c r="N44" s="150"/>
      <c r="P44" s="159"/>
      <c r="Q44" s="160"/>
      <c r="S44" s="161"/>
    </row>
    <row r="45" spans="1:19" ht="28.8" x14ac:dyDescent="0.3">
      <c r="A45" s="719">
        <v>9</v>
      </c>
      <c r="B45" s="716" t="s">
        <v>9</v>
      </c>
      <c r="C45" s="108">
        <v>1</v>
      </c>
      <c r="D45" s="130" t="s">
        <v>37</v>
      </c>
      <c r="E45" s="106" t="s">
        <v>62</v>
      </c>
      <c r="F45" s="106" t="s">
        <v>61</v>
      </c>
      <c r="G45" s="339">
        <v>10000</v>
      </c>
      <c r="H45" s="340">
        <f>$H$1</f>
        <v>2687</v>
      </c>
      <c r="I45" s="341">
        <f t="shared" ref="I45:I84" si="31">G45/H45</f>
        <v>3.721622627465575</v>
      </c>
      <c r="J45" s="372">
        <v>9638</v>
      </c>
      <c r="K45" s="340">
        <f t="shared" ref="K45:K55" si="32">$K$1</f>
        <v>2665</v>
      </c>
      <c r="L45" s="373">
        <f>J45/K45</f>
        <v>3.6165103189493433</v>
      </c>
      <c r="M45" s="344">
        <f t="shared" si="29"/>
        <v>-0.10511230851623177</v>
      </c>
      <c r="N45" s="177">
        <v>10000</v>
      </c>
      <c r="O45" s="131">
        <f t="shared" ref="O45:O46" si="33">$O$1</f>
        <v>2665</v>
      </c>
      <c r="P45" s="132">
        <f t="shared" ref="P45:P46" si="34">N45/O45</f>
        <v>3.75234521575985</v>
      </c>
      <c r="Q45" s="168">
        <v>10000</v>
      </c>
      <c r="R45" s="134">
        <f>$R$1</f>
        <v>2665</v>
      </c>
      <c r="S45" s="135">
        <f t="shared" ref="S45:S86" si="35">Q45/R45</f>
        <v>3.75234521575985</v>
      </c>
    </row>
    <row r="46" spans="1:19" ht="15" customHeight="1" x14ac:dyDescent="0.3">
      <c r="A46" s="720"/>
      <c r="B46" s="717"/>
      <c r="C46" s="728">
        <v>2</v>
      </c>
      <c r="D46" s="723" t="s">
        <v>38</v>
      </c>
      <c r="E46" s="103" t="s">
        <v>62</v>
      </c>
      <c r="F46" s="103" t="s">
        <v>61</v>
      </c>
      <c r="G46" s="345">
        <v>15600</v>
      </c>
      <c r="H46" s="346">
        <f>$H$1</f>
        <v>2687</v>
      </c>
      <c r="I46" s="347">
        <f t="shared" si="31"/>
        <v>5.8057312988462968</v>
      </c>
      <c r="J46" s="355">
        <v>20155.09</v>
      </c>
      <c r="K46" s="346">
        <f t="shared" si="32"/>
        <v>2665</v>
      </c>
      <c r="L46" s="371">
        <f>J46/K46</f>
        <v>7.5628855534709194</v>
      </c>
      <c r="M46" s="350">
        <f t="shared" si="29"/>
        <v>1.7571542546246226</v>
      </c>
      <c r="N46" s="164">
        <v>15600</v>
      </c>
      <c r="O46" s="136">
        <f t="shared" si="33"/>
        <v>2665</v>
      </c>
      <c r="P46" s="137">
        <f t="shared" si="34"/>
        <v>5.8536585365853657</v>
      </c>
      <c r="Q46" s="142">
        <v>15600</v>
      </c>
      <c r="R46" s="139">
        <f>$R$1</f>
        <v>2665</v>
      </c>
      <c r="S46" s="140">
        <f t="shared" si="35"/>
        <v>5.8536585365853657</v>
      </c>
    </row>
    <row r="47" spans="1:19" ht="28.8" x14ac:dyDescent="0.3">
      <c r="A47" s="720"/>
      <c r="B47" s="717"/>
      <c r="C47" s="728"/>
      <c r="D47" s="723"/>
      <c r="E47" s="103" t="s">
        <v>89</v>
      </c>
      <c r="F47" s="103" t="s">
        <v>90</v>
      </c>
      <c r="G47" s="345">
        <v>8000</v>
      </c>
      <c r="H47" s="346">
        <v>21601</v>
      </c>
      <c r="I47" s="347">
        <f>G47/H47</f>
        <v>0.37035322438775981</v>
      </c>
      <c r="J47" s="355">
        <v>6542.01</v>
      </c>
      <c r="K47" s="346">
        <v>21601</v>
      </c>
      <c r="L47" s="371">
        <f>J47/K47</f>
        <v>0.30285681218462107</v>
      </c>
      <c r="M47" s="350">
        <f t="shared" si="29"/>
        <v>-6.7496412203138734E-2</v>
      </c>
      <c r="N47" s="163">
        <v>8000</v>
      </c>
      <c r="O47" s="136">
        <v>21601</v>
      </c>
      <c r="P47" s="137">
        <f>N47/O47</f>
        <v>0.37035322438775981</v>
      </c>
      <c r="Q47" s="138">
        <v>8000</v>
      </c>
      <c r="R47" s="139">
        <v>21601</v>
      </c>
      <c r="S47" s="140">
        <f t="shared" si="35"/>
        <v>0.37035322438775981</v>
      </c>
    </row>
    <row r="48" spans="1:19" ht="28.8" x14ac:dyDescent="0.3">
      <c r="A48" s="720"/>
      <c r="B48" s="717"/>
      <c r="C48" s="728">
        <v>3</v>
      </c>
      <c r="D48" s="725" t="s">
        <v>39</v>
      </c>
      <c r="E48" s="103" t="s">
        <v>62</v>
      </c>
      <c r="F48" s="103" t="s">
        <v>61</v>
      </c>
      <c r="G48" s="345">
        <v>309700</v>
      </c>
      <c r="H48" s="346">
        <f>$H$1</f>
        <v>2687</v>
      </c>
      <c r="I48" s="347">
        <f t="shared" si="31"/>
        <v>115.25865277260885</v>
      </c>
      <c r="J48" s="348">
        <v>280068.68</v>
      </c>
      <c r="K48" s="346">
        <f t="shared" si="32"/>
        <v>2665</v>
      </c>
      <c r="L48" s="424">
        <f>J48/K48</f>
        <v>105.09143714821764</v>
      </c>
      <c r="M48" s="350">
        <f t="shared" si="29"/>
        <v>-10.167215624391218</v>
      </c>
      <c r="N48" s="163">
        <v>309700</v>
      </c>
      <c r="O48" s="136">
        <f t="shared" ref="O48" si="36">$O$1</f>
        <v>2665</v>
      </c>
      <c r="P48" s="137">
        <f t="shared" ref="P48:P52" si="37">N48/O48</f>
        <v>116.21013133208255</v>
      </c>
      <c r="Q48" s="138">
        <v>309661</v>
      </c>
      <c r="R48" s="139">
        <f>$R$1</f>
        <v>2665</v>
      </c>
      <c r="S48" s="140">
        <f t="shared" si="35"/>
        <v>116.19549718574109</v>
      </c>
    </row>
    <row r="49" spans="1:19" ht="43.2" x14ac:dyDescent="0.3">
      <c r="A49" s="720"/>
      <c r="B49" s="717"/>
      <c r="C49" s="728"/>
      <c r="D49" s="725"/>
      <c r="E49" s="103" t="s">
        <v>91</v>
      </c>
      <c r="F49" s="103" t="s">
        <v>92</v>
      </c>
      <c r="G49" s="383">
        <v>647</v>
      </c>
      <c r="H49" s="369">
        <v>1255</v>
      </c>
      <c r="I49" s="357">
        <f t="shared" si="31"/>
        <v>0.51553784860557772</v>
      </c>
      <c r="J49" s="368">
        <v>779</v>
      </c>
      <c r="K49" s="369">
        <v>1225</v>
      </c>
      <c r="L49" s="358">
        <f t="shared" ref="L49" si="38">J49/K49</f>
        <v>0.63591836734693874</v>
      </c>
      <c r="M49" s="358">
        <f>L49-I49</f>
        <v>0.12038051874136102</v>
      </c>
      <c r="N49" s="312">
        <v>647</v>
      </c>
      <c r="O49" s="136">
        <v>1255</v>
      </c>
      <c r="P49" s="137">
        <f t="shared" si="37"/>
        <v>0.51553784860557772</v>
      </c>
      <c r="Q49" s="176">
        <v>647</v>
      </c>
      <c r="R49" s="139">
        <v>1255</v>
      </c>
      <c r="S49" s="140">
        <f t="shared" si="35"/>
        <v>0.51553784860557772</v>
      </c>
    </row>
    <row r="50" spans="1:19" ht="28.8" x14ac:dyDescent="0.3">
      <c r="A50" s="720"/>
      <c r="B50" s="717"/>
      <c r="C50" s="107">
        <v>4</v>
      </c>
      <c r="D50" s="103" t="s">
        <v>40</v>
      </c>
      <c r="E50" s="103" t="s">
        <v>62</v>
      </c>
      <c r="F50" s="103" t="s">
        <v>61</v>
      </c>
      <c r="G50" s="345">
        <v>800</v>
      </c>
      <c r="H50" s="346">
        <f>$H$1</f>
        <v>2687</v>
      </c>
      <c r="I50" s="347">
        <f t="shared" si="31"/>
        <v>0.29772981019724598</v>
      </c>
      <c r="J50" s="355">
        <v>505.6</v>
      </c>
      <c r="K50" s="346">
        <f t="shared" si="32"/>
        <v>2665</v>
      </c>
      <c r="L50" s="371">
        <f>J50/K50</f>
        <v>0.18971857410881801</v>
      </c>
      <c r="M50" s="350">
        <f>L50-I50</f>
        <v>-0.10801123608842797</v>
      </c>
      <c r="N50" s="163">
        <v>800</v>
      </c>
      <c r="O50" s="136">
        <f t="shared" ref="O50:O52" si="39">$O$1</f>
        <v>2665</v>
      </c>
      <c r="P50" s="137">
        <f t="shared" si="37"/>
        <v>0.30018761726078802</v>
      </c>
      <c r="Q50" s="138">
        <v>800</v>
      </c>
      <c r="R50" s="139">
        <f>$R$1</f>
        <v>2665</v>
      </c>
      <c r="S50" s="140">
        <f t="shared" si="35"/>
        <v>0.30018761726078802</v>
      </c>
    </row>
    <row r="51" spans="1:19" ht="45" customHeight="1" x14ac:dyDescent="0.3">
      <c r="A51" s="720"/>
      <c r="B51" s="717"/>
      <c r="C51" s="226">
        <v>5</v>
      </c>
      <c r="D51" s="227" t="s">
        <v>360</v>
      </c>
      <c r="E51" s="223" t="s">
        <v>62</v>
      </c>
      <c r="F51" s="223" t="s">
        <v>61</v>
      </c>
      <c r="G51" s="248">
        <v>0</v>
      </c>
      <c r="H51" s="249">
        <f>$H$1</f>
        <v>2687</v>
      </c>
      <c r="I51" s="250">
        <f t="shared" si="31"/>
        <v>0</v>
      </c>
      <c r="J51" s="251"/>
      <c r="K51" s="249">
        <f t="shared" si="32"/>
        <v>2665</v>
      </c>
      <c r="L51" s="252">
        <f t="shared" ref="L51:L58" si="40">J51/K51</f>
        <v>0</v>
      </c>
      <c r="M51" s="253">
        <f>L51-I51</f>
        <v>0</v>
      </c>
      <c r="N51" s="266"/>
      <c r="O51" s="255">
        <f t="shared" si="39"/>
        <v>2665</v>
      </c>
      <c r="P51" s="256">
        <f t="shared" si="37"/>
        <v>0</v>
      </c>
      <c r="Q51" s="266"/>
      <c r="R51" s="255">
        <f>$R$1</f>
        <v>2665</v>
      </c>
      <c r="S51" s="267">
        <f t="shared" si="35"/>
        <v>0</v>
      </c>
    </row>
    <row r="52" spans="1:19" ht="61.5" customHeight="1" thickBot="1" x14ac:dyDescent="0.35">
      <c r="A52" s="721"/>
      <c r="B52" s="718"/>
      <c r="C52" s="228">
        <v>8</v>
      </c>
      <c r="D52" s="225" t="s">
        <v>42</v>
      </c>
      <c r="E52" s="225" t="s">
        <v>62</v>
      </c>
      <c r="F52" s="225" t="s">
        <v>61</v>
      </c>
      <c r="G52" s="258">
        <v>0</v>
      </c>
      <c r="H52" s="238">
        <f>$H$1</f>
        <v>2687</v>
      </c>
      <c r="I52" s="250">
        <f t="shared" si="31"/>
        <v>0</v>
      </c>
      <c r="J52" s="260"/>
      <c r="K52" s="238">
        <f t="shared" si="32"/>
        <v>2665</v>
      </c>
      <c r="L52" s="261">
        <f t="shared" si="40"/>
        <v>0</v>
      </c>
      <c r="M52" s="262">
        <f>L52-I52</f>
        <v>0</v>
      </c>
      <c r="N52" s="245"/>
      <c r="O52" s="246">
        <f t="shared" si="39"/>
        <v>2665</v>
      </c>
      <c r="P52" s="264">
        <f t="shared" si="37"/>
        <v>0</v>
      </c>
      <c r="Q52" s="245"/>
      <c r="R52" s="246">
        <f>$R$1</f>
        <v>2665</v>
      </c>
      <c r="S52" s="247">
        <f t="shared" si="35"/>
        <v>0</v>
      </c>
    </row>
    <row r="53" spans="1:19" s="148" customFormat="1" ht="15" thickBot="1" x14ac:dyDescent="0.35">
      <c r="C53" s="84"/>
      <c r="E53" s="149"/>
      <c r="F53" s="149"/>
      <c r="G53" s="150"/>
      <c r="H53" s="151"/>
      <c r="I53" s="152"/>
      <c r="J53" s="152"/>
      <c r="K53" s="152"/>
      <c r="L53" s="151"/>
      <c r="M53" s="152"/>
      <c r="N53" s="150"/>
      <c r="P53" s="161"/>
      <c r="Q53" s="160"/>
      <c r="S53" s="161"/>
    </row>
    <row r="54" spans="1:19" ht="28.8" x14ac:dyDescent="0.3">
      <c r="A54" s="719">
        <v>10</v>
      </c>
      <c r="B54" s="716" t="s">
        <v>10</v>
      </c>
      <c r="C54" s="229">
        <v>2</v>
      </c>
      <c r="D54" s="230" t="s">
        <v>43</v>
      </c>
      <c r="E54" s="231" t="s">
        <v>62</v>
      </c>
      <c r="F54" s="231" t="s">
        <v>61</v>
      </c>
      <c r="G54" s="268">
        <v>0</v>
      </c>
      <c r="H54" s="269">
        <f>$H$1</f>
        <v>2687</v>
      </c>
      <c r="I54" s="270">
        <f t="shared" si="31"/>
        <v>0</v>
      </c>
      <c r="J54" s="271"/>
      <c r="K54" s="269">
        <f t="shared" si="32"/>
        <v>2665</v>
      </c>
      <c r="L54" s="272">
        <f t="shared" si="40"/>
        <v>0</v>
      </c>
      <c r="M54" s="273">
        <f>L54-I54</f>
        <v>0</v>
      </c>
      <c r="N54" s="274"/>
      <c r="O54" s="230">
        <f t="shared" ref="O54:O55" si="41">$O$1</f>
        <v>2665</v>
      </c>
      <c r="P54" s="275">
        <f t="shared" ref="P54:P73" si="42">N54/O54</f>
        <v>0</v>
      </c>
      <c r="Q54" s="274"/>
      <c r="R54" s="230">
        <f>$R$1</f>
        <v>2665</v>
      </c>
      <c r="S54" s="276">
        <f t="shared" si="35"/>
        <v>0</v>
      </c>
    </row>
    <row r="55" spans="1:19" ht="28.8" x14ac:dyDescent="0.3">
      <c r="A55" s="720"/>
      <c r="B55" s="717"/>
      <c r="C55" s="728">
        <v>5</v>
      </c>
      <c r="D55" s="723" t="s">
        <v>44</v>
      </c>
      <c r="E55" s="103" t="s">
        <v>62</v>
      </c>
      <c r="F55" s="103" t="s">
        <v>61</v>
      </c>
      <c r="G55" s="345">
        <v>375105.45</v>
      </c>
      <c r="H55" s="346">
        <f>$H$1</f>
        <v>2687</v>
      </c>
      <c r="I55" s="347">
        <f t="shared" si="31"/>
        <v>139.6000930405657</v>
      </c>
      <c r="J55" s="355">
        <v>463222.32</v>
      </c>
      <c r="K55" s="346">
        <f t="shared" si="32"/>
        <v>2665</v>
      </c>
      <c r="L55" s="371">
        <f t="shared" si="40"/>
        <v>173.81700562851782</v>
      </c>
      <c r="M55" s="350">
        <f>L55-I55</f>
        <v>34.216912587952123</v>
      </c>
      <c r="N55" s="163">
        <v>232015</v>
      </c>
      <c r="O55" s="136">
        <f t="shared" si="41"/>
        <v>2665</v>
      </c>
      <c r="P55" s="137">
        <f t="shared" si="42"/>
        <v>87.060037523452152</v>
      </c>
      <c r="Q55" s="138">
        <v>299115</v>
      </c>
      <c r="R55" s="139">
        <f>$R$1</f>
        <v>2665</v>
      </c>
      <c r="S55" s="140">
        <f t="shared" si="35"/>
        <v>112.23827392120074</v>
      </c>
    </row>
    <row r="56" spans="1:19" ht="43.2" x14ac:dyDescent="0.3">
      <c r="A56" s="720"/>
      <c r="B56" s="717"/>
      <c r="C56" s="728"/>
      <c r="D56" s="723"/>
      <c r="E56" s="103" t="s">
        <v>96</v>
      </c>
      <c r="F56" s="103" t="s">
        <v>95</v>
      </c>
      <c r="G56" s="345">
        <v>266678</v>
      </c>
      <c r="H56" s="346">
        <v>32</v>
      </c>
      <c r="I56" s="347">
        <f t="shared" si="31"/>
        <v>8333.6875</v>
      </c>
      <c r="J56" s="355">
        <v>393211.1</v>
      </c>
      <c r="K56" s="369">
        <v>32</v>
      </c>
      <c r="L56" s="371">
        <f t="shared" si="40"/>
        <v>12287.846874999999</v>
      </c>
      <c r="M56" s="350">
        <f>L56-I56</f>
        <v>3954.1593749999993</v>
      </c>
      <c r="N56" s="164">
        <v>123588</v>
      </c>
      <c r="O56" s="136">
        <v>32</v>
      </c>
      <c r="P56" s="137">
        <f t="shared" si="42"/>
        <v>3862.125</v>
      </c>
      <c r="Q56" s="142">
        <v>190688</v>
      </c>
      <c r="R56" s="139">
        <v>32</v>
      </c>
      <c r="S56" s="140">
        <f t="shared" si="35"/>
        <v>5959</v>
      </c>
    </row>
    <row r="57" spans="1:19" ht="28.8" x14ac:dyDescent="0.3">
      <c r="A57" s="720"/>
      <c r="B57" s="717"/>
      <c r="C57" s="728"/>
      <c r="D57" s="723"/>
      <c r="E57" s="103" t="s">
        <v>93</v>
      </c>
      <c r="F57" s="103" t="s">
        <v>94</v>
      </c>
      <c r="G57" s="345">
        <v>108427</v>
      </c>
      <c r="H57" s="346">
        <v>532</v>
      </c>
      <c r="I57" s="347">
        <f t="shared" si="31"/>
        <v>203.81015037593986</v>
      </c>
      <c r="J57" s="355">
        <v>70011.22</v>
      </c>
      <c r="K57" s="346">
        <v>532</v>
      </c>
      <c r="L57" s="371">
        <f t="shared" si="40"/>
        <v>131.60003759398495</v>
      </c>
      <c r="M57" s="350">
        <f>L57-I57</f>
        <v>-72.210112781954905</v>
      </c>
      <c r="N57" s="164">
        <v>108427</v>
      </c>
      <c r="O57" s="136">
        <v>532</v>
      </c>
      <c r="P57" s="137">
        <f t="shared" si="42"/>
        <v>203.81015037593986</v>
      </c>
      <c r="Q57" s="142">
        <v>108427</v>
      </c>
      <c r="R57" s="139">
        <v>532</v>
      </c>
      <c r="S57" s="140">
        <f t="shared" si="35"/>
        <v>203.81015037593986</v>
      </c>
    </row>
    <row r="58" spans="1:19" ht="29.4" thickBot="1" x14ac:dyDescent="0.35">
      <c r="A58" s="110">
        <v>11</v>
      </c>
      <c r="B58" s="101" t="s">
        <v>362</v>
      </c>
      <c r="C58" s="100">
        <v>1</v>
      </c>
      <c r="D58" s="101" t="s">
        <v>363</v>
      </c>
      <c r="E58" s="178" t="s">
        <v>62</v>
      </c>
      <c r="F58" s="178" t="s">
        <v>61</v>
      </c>
      <c r="G58" s="384">
        <v>1125</v>
      </c>
      <c r="H58" s="385">
        <f>$H$1</f>
        <v>2687</v>
      </c>
      <c r="I58" s="386">
        <f t="shared" si="31"/>
        <v>0.41868254558987716</v>
      </c>
      <c r="J58" s="387">
        <v>1095.6400000000001</v>
      </c>
      <c r="K58" s="385">
        <f t="shared" ref="K58:K59" si="43">$K$1</f>
        <v>2665</v>
      </c>
      <c r="L58" s="388">
        <f t="shared" si="40"/>
        <v>0.41112195121951223</v>
      </c>
      <c r="M58" s="389">
        <f>L58-I58</f>
        <v>-7.560594370364937E-3</v>
      </c>
      <c r="N58" s="179">
        <v>1125</v>
      </c>
      <c r="O58" s="180">
        <f t="shared" ref="O58:O59" si="44">$O$1</f>
        <v>2665</v>
      </c>
      <c r="P58" s="181">
        <f t="shared" si="42"/>
        <v>0.42213883677298314</v>
      </c>
      <c r="Q58" s="182">
        <v>1125</v>
      </c>
      <c r="R58" s="183">
        <f>$R$1</f>
        <v>2665</v>
      </c>
      <c r="S58" s="184">
        <f>Q58/R58</f>
        <v>0.42213883677298314</v>
      </c>
    </row>
    <row r="59" spans="1:19" ht="28.8" x14ac:dyDescent="0.3">
      <c r="A59" s="738">
        <v>12</v>
      </c>
      <c r="B59" s="739" t="s">
        <v>11</v>
      </c>
      <c r="C59" s="746">
        <v>1</v>
      </c>
      <c r="D59" s="747" t="s">
        <v>45</v>
      </c>
      <c r="E59" s="185" t="s">
        <v>62</v>
      </c>
      <c r="F59" s="185" t="s">
        <v>61</v>
      </c>
      <c r="G59" s="390">
        <v>44900</v>
      </c>
      <c r="H59" s="391">
        <f>$H$1</f>
        <v>2687</v>
      </c>
      <c r="I59" s="392">
        <f t="shared" si="31"/>
        <v>16.710085597320433</v>
      </c>
      <c r="J59" s="393">
        <v>24515.55</v>
      </c>
      <c r="K59" s="391">
        <f t="shared" si="43"/>
        <v>2665</v>
      </c>
      <c r="L59" s="394">
        <f>J59/K59</f>
        <v>9.1990806754221381</v>
      </c>
      <c r="M59" s="395">
        <f t="shared" ref="M59:M72" si="45">L59-I59</f>
        <v>-7.5110049218982944</v>
      </c>
      <c r="N59" s="186">
        <v>38600</v>
      </c>
      <c r="O59" s="187">
        <f t="shared" si="44"/>
        <v>2665</v>
      </c>
      <c r="P59" s="188">
        <f t="shared" si="42"/>
        <v>14.484052532833021</v>
      </c>
      <c r="Q59" s="189">
        <v>38600</v>
      </c>
      <c r="R59" s="190">
        <f>$R$1</f>
        <v>2665</v>
      </c>
      <c r="S59" s="191">
        <f t="shared" si="35"/>
        <v>14.484052532833021</v>
      </c>
    </row>
    <row r="60" spans="1:19" x14ac:dyDescent="0.3">
      <c r="A60" s="720"/>
      <c r="B60" s="717"/>
      <c r="C60" s="728"/>
      <c r="D60" s="723"/>
      <c r="E60" s="103" t="s">
        <v>81</v>
      </c>
      <c r="F60" s="103" t="s">
        <v>382</v>
      </c>
      <c r="G60" s="396">
        <v>36300</v>
      </c>
      <c r="H60" s="346">
        <v>13</v>
      </c>
      <c r="I60" s="347">
        <f t="shared" si="31"/>
        <v>2792.3076923076924</v>
      </c>
      <c r="J60" s="397">
        <v>19335.189999999999</v>
      </c>
      <c r="K60" s="391">
        <v>13</v>
      </c>
      <c r="L60" s="349">
        <f t="shared" ref="L60:L73" si="46">J60/K60</f>
        <v>1487.3223076923075</v>
      </c>
      <c r="M60" s="350">
        <f t="shared" si="45"/>
        <v>-1304.9853846153849</v>
      </c>
      <c r="N60" s="164">
        <v>30000</v>
      </c>
      <c r="O60" s="136">
        <v>13</v>
      </c>
      <c r="P60" s="137">
        <f t="shared" si="42"/>
        <v>2307.6923076923076</v>
      </c>
      <c r="Q60" s="142">
        <v>30000</v>
      </c>
      <c r="R60" s="139">
        <v>13</v>
      </c>
      <c r="S60" s="140"/>
    </row>
    <row r="61" spans="1:19" ht="28.8" x14ac:dyDescent="0.3">
      <c r="A61" s="720"/>
      <c r="B61" s="717"/>
      <c r="C61" s="728"/>
      <c r="D61" s="723"/>
      <c r="E61" s="223" t="s">
        <v>97</v>
      </c>
      <c r="F61" s="223" t="s">
        <v>98</v>
      </c>
      <c r="G61" s="277"/>
      <c r="H61" s="249"/>
      <c r="I61" s="250" t="e">
        <f t="shared" si="31"/>
        <v>#DIV/0!</v>
      </c>
      <c r="J61" s="278"/>
      <c r="K61" s="280"/>
      <c r="L61" s="279" t="e">
        <f t="shared" si="46"/>
        <v>#DIV/0!</v>
      </c>
      <c r="M61" s="253" t="e">
        <f t="shared" si="45"/>
        <v>#DIV/0!</v>
      </c>
      <c r="N61" s="277"/>
      <c r="O61" s="255"/>
      <c r="P61" s="256" t="e">
        <f t="shared" si="42"/>
        <v>#DIV/0!</v>
      </c>
      <c r="Q61" s="277"/>
      <c r="R61" s="255"/>
      <c r="S61" s="267" t="e">
        <f t="shared" si="35"/>
        <v>#DIV/0!</v>
      </c>
    </row>
    <row r="62" spans="1:19" ht="32.25" customHeight="1" x14ac:dyDescent="0.3">
      <c r="A62" s="720"/>
      <c r="B62" s="717"/>
      <c r="C62" s="740">
        <v>2</v>
      </c>
      <c r="D62" s="745" t="s">
        <v>46</v>
      </c>
      <c r="E62" s="223" t="s">
        <v>62</v>
      </c>
      <c r="F62" s="223" t="s">
        <v>61</v>
      </c>
      <c r="G62" s="277">
        <v>0</v>
      </c>
      <c r="H62" s="249">
        <f>$H$1</f>
        <v>2687</v>
      </c>
      <c r="I62" s="250">
        <f t="shared" si="31"/>
        <v>0</v>
      </c>
      <c r="J62" s="278"/>
      <c r="K62" s="249">
        <f t="shared" ref="K62" si="47">$K$1</f>
        <v>2665</v>
      </c>
      <c r="L62" s="279">
        <f t="shared" si="46"/>
        <v>0</v>
      </c>
      <c r="M62" s="253">
        <f t="shared" si="45"/>
        <v>0</v>
      </c>
      <c r="N62" s="277"/>
      <c r="O62" s="255">
        <f t="shared" ref="O62" si="48">$O$1</f>
        <v>2665</v>
      </c>
      <c r="P62" s="256">
        <f t="shared" si="42"/>
        <v>0</v>
      </c>
      <c r="Q62" s="277"/>
      <c r="R62" s="255">
        <f>$R$1</f>
        <v>2665</v>
      </c>
      <c r="S62" s="267">
        <f t="shared" si="35"/>
        <v>0</v>
      </c>
    </row>
    <row r="63" spans="1:19" ht="48" customHeight="1" x14ac:dyDescent="0.3">
      <c r="A63" s="720"/>
      <c r="B63" s="717"/>
      <c r="C63" s="740"/>
      <c r="D63" s="745"/>
      <c r="E63" s="223" t="s">
        <v>99</v>
      </c>
      <c r="F63" s="223" t="s">
        <v>101</v>
      </c>
      <c r="G63" s="277">
        <v>0</v>
      </c>
      <c r="H63" s="249">
        <v>0</v>
      </c>
      <c r="I63" s="250" t="e">
        <f t="shared" si="31"/>
        <v>#DIV/0!</v>
      </c>
      <c r="J63" s="278"/>
      <c r="K63" s="280"/>
      <c r="L63" s="279" t="e">
        <f t="shared" si="46"/>
        <v>#DIV/0!</v>
      </c>
      <c r="M63" s="253" t="e">
        <f t="shared" si="45"/>
        <v>#DIV/0!</v>
      </c>
      <c r="N63" s="277"/>
      <c r="O63" s="255"/>
      <c r="P63" s="256" t="e">
        <f t="shared" si="42"/>
        <v>#DIV/0!</v>
      </c>
      <c r="Q63" s="277"/>
      <c r="R63" s="255"/>
      <c r="S63" s="267" t="e">
        <f t="shared" si="35"/>
        <v>#DIV/0!</v>
      </c>
    </row>
    <row r="64" spans="1:19" ht="33.75" customHeight="1" x14ac:dyDescent="0.3">
      <c r="A64" s="720"/>
      <c r="B64" s="717"/>
      <c r="C64" s="728">
        <v>3</v>
      </c>
      <c r="D64" s="725" t="s">
        <v>47</v>
      </c>
      <c r="E64" s="103" t="s">
        <v>62</v>
      </c>
      <c r="F64" s="103" t="s">
        <v>61</v>
      </c>
      <c r="G64" s="351">
        <v>43000</v>
      </c>
      <c r="H64" s="346">
        <f>$H$1</f>
        <v>2687</v>
      </c>
      <c r="I64" s="347">
        <f t="shared" si="31"/>
        <v>16.002977298101971</v>
      </c>
      <c r="J64" s="353">
        <v>20780</v>
      </c>
      <c r="K64" s="346">
        <f t="shared" ref="K64" si="49">$K$1</f>
        <v>2665</v>
      </c>
      <c r="L64" s="349">
        <f t="shared" si="46"/>
        <v>7.7973733583489677</v>
      </c>
      <c r="M64" s="350">
        <f t="shared" si="45"/>
        <v>-8.2056039397530043</v>
      </c>
      <c r="N64" s="163">
        <v>23000</v>
      </c>
      <c r="O64" s="136">
        <f t="shared" ref="O64" si="50">$O$1</f>
        <v>2665</v>
      </c>
      <c r="P64" s="137">
        <f t="shared" si="42"/>
        <v>8.6303939962476548</v>
      </c>
      <c r="Q64" s="138">
        <v>23000</v>
      </c>
      <c r="R64" s="139">
        <f>$R$1</f>
        <v>2665</v>
      </c>
      <c r="S64" s="140">
        <f t="shared" si="35"/>
        <v>8.6303939962476548</v>
      </c>
    </row>
    <row r="65" spans="1:19" ht="29.25" customHeight="1" x14ac:dyDescent="0.3">
      <c r="A65" s="720"/>
      <c r="B65" s="717"/>
      <c r="C65" s="728"/>
      <c r="D65" s="725"/>
      <c r="E65" s="223" t="s">
        <v>100</v>
      </c>
      <c r="F65" s="223" t="s">
        <v>102</v>
      </c>
      <c r="G65" s="277"/>
      <c r="H65" s="249"/>
      <c r="I65" s="250" t="e">
        <f t="shared" si="31"/>
        <v>#DIV/0!</v>
      </c>
      <c r="J65" s="278"/>
      <c r="K65" s="280"/>
      <c r="L65" s="279" t="e">
        <f t="shared" si="46"/>
        <v>#DIV/0!</v>
      </c>
      <c r="M65" s="253" t="e">
        <f t="shared" si="45"/>
        <v>#DIV/0!</v>
      </c>
      <c r="N65" s="266"/>
      <c r="O65" s="255"/>
      <c r="P65" s="256" t="e">
        <f t="shared" si="42"/>
        <v>#DIV/0!</v>
      </c>
      <c r="Q65" s="277"/>
      <c r="R65" s="255"/>
      <c r="S65" s="267" t="e">
        <f>Q65/R65</f>
        <v>#DIV/0!</v>
      </c>
    </row>
    <row r="66" spans="1:19" ht="27" customHeight="1" x14ac:dyDescent="0.3">
      <c r="A66" s="720"/>
      <c r="B66" s="717"/>
      <c r="C66" s="740">
        <v>4</v>
      </c>
      <c r="D66" s="749" t="s">
        <v>48</v>
      </c>
      <c r="E66" s="223" t="s">
        <v>62</v>
      </c>
      <c r="F66" s="223" t="s">
        <v>61</v>
      </c>
      <c r="G66" s="266"/>
      <c r="H66" s="249">
        <f>$H$1</f>
        <v>2687</v>
      </c>
      <c r="I66" s="250">
        <f t="shared" si="31"/>
        <v>0</v>
      </c>
      <c r="J66" s="281"/>
      <c r="K66" s="249">
        <f t="shared" ref="K66" si="51">$K$1</f>
        <v>2665</v>
      </c>
      <c r="L66" s="279">
        <f t="shared" si="46"/>
        <v>0</v>
      </c>
      <c r="M66" s="253">
        <f t="shared" si="45"/>
        <v>0</v>
      </c>
      <c r="N66" s="266"/>
      <c r="O66" s="255">
        <f t="shared" ref="O66" si="52">$O$1</f>
        <v>2665</v>
      </c>
      <c r="P66" s="256">
        <f t="shared" si="42"/>
        <v>0</v>
      </c>
      <c r="Q66" s="266"/>
      <c r="R66" s="255">
        <f>$R$1</f>
        <v>2665</v>
      </c>
      <c r="S66" s="267">
        <f t="shared" si="35"/>
        <v>0</v>
      </c>
    </row>
    <row r="67" spans="1:19" ht="28.8" x14ac:dyDescent="0.3">
      <c r="A67" s="720"/>
      <c r="B67" s="717"/>
      <c r="C67" s="740"/>
      <c r="D67" s="749"/>
      <c r="E67" s="223" t="s">
        <v>81</v>
      </c>
      <c r="F67" s="223" t="s">
        <v>103</v>
      </c>
      <c r="G67" s="277"/>
      <c r="H67" s="249"/>
      <c r="I67" s="250" t="e">
        <f t="shared" si="31"/>
        <v>#DIV/0!</v>
      </c>
      <c r="J67" s="278"/>
      <c r="K67" s="280"/>
      <c r="L67" s="279" t="e">
        <f t="shared" si="46"/>
        <v>#DIV/0!</v>
      </c>
      <c r="M67" s="253" t="e">
        <f t="shared" si="45"/>
        <v>#DIV/0!</v>
      </c>
      <c r="N67" s="266"/>
      <c r="O67" s="255"/>
      <c r="P67" s="256" t="e">
        <f t="shared" si="42"/>
        <v>#DIV/0!</v>
      </c>
      <c r="Q67" s="266"/>
      <c r="R67" s="255"/>
      <c r="S67" s="267" t="e">
        <f t="shared" si="35"/>
        <v>#DIV/0!</v>
      </c>
    </row>
    <row r="68" spans="1:19" ht="27" customHeight="1" x14ac:dyDescent="0.3">
      <c r="A68" s="720"/>
      <c r="B68" s="717"/>
      <c r="C68" s="740">
        <v>5</v>
      </c>
      <c r="D68" s="750" t="s">
        <v>361</v>
      </c>
      <c r="E68" s="223" t="s">
        <v>62</v>
      </c>
      <c r="F68" s="223" t="s">
        <v>61</v>
      </c>
      <c r="G68" s="266"/>
      <c r="H68" s="249">
        <f>$H$1</f>
        <v>2687</v>
      </c>
      <c r="I68" s="250">
        <f t="shared" si="31"/>
        <v>0</v>
      </c>
      <c r="J68" s="281"/>
      <c r="K68" s="249">
        <f t="shared" ref="K68" si="53">$K$1</f>
        <v>2665</v>
      </c>
      <c r="L68" s="279">
        <f t="shared" si="46"/>
        <v>0</v>
      </c>
      <c r="M68" s="253">
        <f t="shared" si="45"/>
        <v>0</v>
      </c>
      <c r="N68" s="266"/>
      <c r="O68" s="255">
        <f t="shared" ref="O68" si="54">$O$1</f>
        <v>2665</v>
      </c>
      <c r="P68" s="256">
        <f t="shared" si="42"/>
        <v>0</v>
      </c>
      <c r="Q68" s="266"/>
      <c r="R68" s="255">
        <f>$R$1</f>
        <v>2665</v>
      </c>
      <c r="S68" s="267">
        <f t="shared" si="35"/>
        <v>0</v>
      </c>
    </row>
    <row r="69" spans="1:19" ht="28.8" x14ac:dyDescent="0.3">
      <c r="A69" s="720"/>
      <c r="B69" s="717"/>
      <c r="C69" s="740"/>
      <c r="D69" s="750"/>
      <c r="E69" s="223" t="s">
        <v>113</v>
      </c>
      <c r="F69" s="223" t="s">
        <v>114</v>
      </c>
      <c r="G69" s="266"/>
      <c r="H69" s="249"/>
      <c r="I69" s="250" t="e">
        <f t="shared" si="31"/>
        <v>#DIV/0!</v>
      </c>
      <c r="J69" s="281"/>
      <c r="K69" s="282"/>
      <c r="L69" s="279" t="e">
        <f t="shared" si="46"/>
        <v>#DIV/0!</v>
      </c>
      <c r="M69" s="253" t="e">
        <f t="shared" si="45"/>
        <v>#DIV/0!</v>
      </c>
      <c r="N69" s="277"/>
      <c r="O69" s="255"/>
      <c r="P69" s="256" t="e">
        <f t="shared" si="42"/>
        <v>#DIV/0!</v>
      </c>
      <c r="Q69" s="266"/>
      <c r="R69" s="255"/>
      <c r="S69" s="267" t="e">
        <f t="shared" si="35"/>
        <v>#DIV/0!</v>
      </c>
    </row>
    <row r="70" spans="1:19" ht="28.5" customHeight="1" x14ac:dyDescent="0.3">
      <c r="A70" s="720"/>
      <c r="B70" s="717"/>
      <c r="C70" s="107">
        <v>7</v>
      </c>
      <c r="D70" s="103" t="s">
        <v>50</v>
      </c>
      <c r="E70" s="103" t="s">
        <v>62</v>
      </c>
      <c r="F70" s="103" t="s">
        <v>61</v>
      </c>
      <c r="G70" s="351">
        <v>160200</v>
      </c>
      <c r="H70" s="346">
        <f>$H$1</f>
        <v>2687</v>
      </c>
      <c r="I70" s="347">
        <f t="shared" si="31"/>
        <v>59.62039449199851</v>
      </c>
      <c r="J70" s="353">
        <v>156470.72</v>
      </c>
      <c r="K70" s="346">
        <f t="shared" ref="K70:K72" si="55">$K$1</f>
        <v>2665</v>
      </c>
      <c r="L70" s="349">
        <f t="shared" si="46"/>
        <v>58.713215759849909</v>
      </c>
      <c r="M70" s="350">
        <f t="shared" si="45"/>
        <v>-0.90717873214860134</v>
      </c>
      <c r="N70" s="163">
        <v>160200</v>
      </c>
      <c r="O70" s="136">
        <f t="shared" ref="O70:O72" si="56">$O$1</f>
        <v>2665</v>
      </c>
      <c r="P70" s="137">
        <f t="shared" si="42"/>
        <v>60.112570356472794</v>
      </c>
      <c r="Q70" s="138">
        <v>160200</v>
      </c>
      <c r="R70" s="139">
        <f>$R$1</f>
        <v>2665</v>
      </c>
      <c r="S70" s="140">
        <f t="shared" si="35"/>
        <v>60.112570356472794</v>
      </c>
    </row>
    <row r="71" spans="1:19" ht="28.5" customHeight="1" x14ac:dyDescent="0.3">
      <c r="A71" s="720"/>
      <c r="B71" s="717"/>
      <c r="C71" s="226">
        <v>8</v>
      </c>
      <c r="D71" s="223" t="s">
        <v>51</v>
      </c>
      <c r="E71" s="223" t="s">
        <v>62</v>
      </c>
      <c r="F71" s="223" t="s">
        <v>61</v>
      </c>
      <c r="G71" s="266">
        <v>0</v>
      </c>
      <c r="H71" s="249">
        <f>$H$1</f>
        <v>2687</v>
      </c>
      <c r="I71" s="250">
        <f t="shared" si="31"/>
        <v>0</v>
      </c>
      <c r="J71" s="281"/>
      <c r="K71" s="249">
        <f t="shared" si="55"/>
        <v>2665</v>
      </c>
      <c r="L71" s="279">
        <f t="shared" si="46"/>
        <v>0</v>
      </c>
      <c r="M71" s="253">
        <f t="shared" si="45"/>
        <v>0</v>
      </c>
      <c r="N71" s="266"/>
      <c r="O71" s="255">
        <f t="shared" si="56"/>
        <v>2665</v>
      </c>
      <c r="P71" s="256">
        <f t="shared" si="42"/>
        <v>0</v>
      </c>
      <c r="Q71" s="266"/>
      <c r="R71" s="255">
        <f>$R$1</f>
        <v>2665</v>
      </c>
      <c r="S71" s="267">
        <f t="shared" si="35"/>
        <v>0</v>
      </c>
    </row>
    <row r="72" spans="1:19" ht="34.5" customHeight="1" x14ac:dyDescent="0.3">
      <c r="A72" s="720"/>
      <c r="B72" s="717"/>
      <c r="C72" s="728">
        <v>9</v>
      </c>
      <c r="D72" s="723" t="s">
        <v>52</v>
      </c>
      <c r="E72" s="103" t="s">
        <v>62</v>
      </c>
      <c r="F72" s="103" t="s">
        <v>61</v>
      </c>
      <c r="G72" s="351">
        <v>22534</v>
      </c>
      <c r="H72" s="346">
        <f>$H$1</f>
        <v>2687</v>
      </c>
      <c r="I72" s="347">
        <f t="shared" si="31"/>
        <v>8.3863044287309272</v>
      </c>
      <c r="J72" s="353">
        <v>22244.95</v>
      </c>
      <c r="K72" s="346">
        <f t="shared" si="55"/>
        <v>2665</v>
      </c>
      <c r="L72" s="349">
        <f t="shared" si="46"/>
        <v>8.3470731707317078</v>
      </c>
      <c r="M72" s="350">
        <f t="shared" si="45"/>
        <v>-3.9231257999219338E-2</v>
      </c>
      <c r="N72" s="163">
        <v>22741</v>
      </c>
      <c r="O72" s="136">
        <f t="shared" si="56"/>
        <v>2665</v>
      </c>
      <c r="P72" s="137">
        <f t="shared" si="42"/>
        <v>8.5332082551594741</v>
      </c>
      <c r="Q72" s="138">
        <v>22741</v>
      </c>
      <c r="R72" s="139">
        <f>$R$1</f>
        <v>2665</v>
      </c>
      <c r="S72" s="140">
        <f t="shared" si="35"/>
        <v>8.5332082551594741</v>
      </c>
    </row>
    <row r="73" spans="1:19" ht="29.4" thickBot="1" x14ac:dyDescent="0.35">
      <c r="A73" s="721"/>
      <c r="B73" s="718"/>
      <c r="C73" s="730"/>
      <c r="D73" s="744"/>
      <c r="E73" s="111" t="s">
        <v>104</v>
      </c>
      <c r="F73" s="111" t="s">
        <v>105</v>
      </c>
      <c r="G73" s="398">
        <v>27000</v>
      </c>
      <c r="H73" s="399">
        <v>22534</v>
      </c>
      <c r="I73" s="400">
        <f t="shared" si="31"/>
        <v>1.1981894026803941</v>
      </c>
      <c r="J73" s="401">
        <v>49261</v>
      </c>
      <c r="K73" s="399">
        <v>22244.95</v>
      </c>
      <c r="L73" s="402">
        <f t="shared" si="46"/>
        <v>2.2144801404363688</v>
      </c>
      <c r="M73" s="403">
        <f>L73-I73</f>
        <v>1.0162907377559747</v>
      </c>
      <c r="N73" s="165">
        <v>27000</v>
      </c>
      <c r="O73" s="144">
        <v>22534</v>
      </c>
      <c r="P73" s="192">
        <f t="shared" si="42"/>
        <v>1.1981894026803941</v>
      </c>
      <c r="Q73" s="145">
        <v>27000</v>
      </c>
      <c r="R73" s="146">
        <v>22534</v>
      </c>
      <c r="S73" s="147">
        <f t="shared" si="35"/>
        <v>1.1981894026803941</v>
      </c>
    </row>
    <row r="74" spans="1:19" ht="15" thickBot="1" x14ac:dyDescent="0.35">
      <c r="A74" s="148"/>
      <c r="B74" s="148"/>
      <c r="C74" s="84"/>
      <c r="D74" s="148"/>
      <c r="E74" s="166"/>
      <c r="F74" s="149"/>
      <c r="G74" s="193"/>
      <c r="H74" s="194"/>
      <c r="I74" s="195"/>
      <c r="J74" s="195"/>
      <c r="K74" s="195"/>
      <c r="L74" s="194"/>
      <c r="M74" s="195"/>
      <c r="N74" s="193"/>
      <c r="O74" s="196"/>
      <c r="P74" s="197"/>
      <c r="Q74" s="198"/>
      <c r="R74" s="196"/>
      <c r="S74" s="197"/>
    </row>
    <row r="75" spans="1:19" ht="39" customHeight="1" thickBot="1" x14ac:dyDescent="0.35">
      <c r="A75" s="91">
        <v>13</v>
      </c>
      <c r="B75" s="90" t="s">
        <v>348</v>
      </c>
      <c r="C75" s="232">
        <v>7</v>
      </c>
      <c r="D75" s="233" t="s">
        <v>349</v>
      </c>
      <c r="E75" s="233" t="s">
        <v>62</v>
      </c>
      <c r="F75" s="233" t="s">
        <v>61</v>
      </c>
      <c r="G75" s="283">
        <v>0</v>
      </c>
      <c r="H75" s="284">
        <f>$H$1</f>
        <v>2687</v>
      </c>
      <c r="I75" s="285">
        <f>G75/H75</f>
        <v>0</v>
      </c>
      <c r="J75" s="286"/>
      <c r="K75" s="284">
        <f t="shared" ref="K75" si="57">$K$1</f>
        <v>2665</v>
      </c>
      <c r="L75" s="287">
        <f>J75/K75</f>
        <v>0</v>
      </c>
      <c r="M75" s="288">
        <f>L75-I75</f>
        <v>0</v>
      </c>
      <c r="N75" s="283"/>
      <c r="O75" s="289">
        <f t="shared" ref="O75" si="58">$O$1</f>
        <v>2665</v>
      </c>
      <c r="P75" s="290">
        <f>N75/O75</f>
        <v>0</v>
      </c>
      <c r="Q75" s="283"/>
      <c r="R75" s="289">
        <f>$R$1</f>
        <v>2665</v>
      </c>
      <c r="S75" s="291">
        <f>Q75/R75</f>
        <v>0</v>
      </c>
    </row>
    <row r="76" spans="1:19" s="148" customFormat="1" ht="15" thickBot="1" x14ac:dyDescent="0.35">
      <c r="C76" s="84"/>
      <c r="E76" s="166"/>
      <c r="F76" s="149"/>
      <c r="G76" s="150"/>
      <c r="H76" s="151"/>
      <c r="I76" s="152"/>
      <c r="J76" s="152"/>
      <c r="K76" s="152"/>
      <c r="L76" s="151"/>
      <c r="M76" s="152"/>
      <c r="N76" s="150"/>
      <c r="P76" s="161"/>
      <c r="Q76" s="160"/>
      <c r="S76" s="161"/>
    </row>
    <row r="77" spans="1:19" ht="32.25" customHeight="1" x14ac:dyDescent="0.3">
      <c r="A77" s="719">
        <v>14</v>
      </c>
      <c r="B77" s="716" t="s">
        <v>12</v>
      </c>
      <c r="C77" s="108">
        <v>2</v>
      </c>
      <c r="D77" s="130" t="s">
        <v>53</v>
      </c>
      <c r="E77" s="106" t="s">
        <v>62</v>
      </c>
      <c r="F77" s="106" t="s">
        <v>61</v>
      </c>
      <c r="G77" s="404">
        <v>1667</v>
      </c>
      <c r="H77" s="340">
        <f>$H$1</f>
        <v>2687</v>
      </c>
      <c r="I77" s="341">
        <f t="shared" si="31"/>
        <v>0.62039449199851138</v>
      </c>
      <c r="J77" s="405">
        <v>995.75</v>
      </c>
      <c r="K77" s="340">
        <f t="shared" ref="K77:K78" si="59">$K$1</f>
        <v>2665</v>
      </c>
      <c r="L77" s="406">
        <f t="shared" ref="L77:L78" si="60">J77/K77</f>
        <v>0.37363977485928707</v>
      </c>
      <c r="M77" s="344">
        <f t="shared" ref="M77:M91" si="61">L77-I77</f>
        <v>-0.24675471713922431</v>
      </c>
      <c r="N77" s="171">
        <v>1680</v>
      </c>
      <c r="O77" s="131">
        <f t="shared" ref="O77:O78" si="62">$O$1</f>
        <v>2665</v>
      </c>
      <c r="P77" s="132">
        <f t="shared" ref="P77:P78" si="63">N77/O77</f>
        <v>0.6303939962476548</v>
      </c>
      <c r="Q77" s="133">
        <v>1680</v>
      </c>
      <c r="R77" s="134">
        <f>$R$1</f>
        <v>2665</v>
      </c>
      <c r="S77" s="135">
        <f t="shared" si="35"/>
        <v>0.6303939962476548</v>
      </c>
    </row>
    <row r="78" spans="1:19" ht="28.8" x14ac:dyDescent="0.3">
      <c r="A78" s="720"/>
      <c r="B78" s="717"/>
      <c r="C78" s="728">
        <v>4</v>
      </c>
      <c r="D78" s="722" t="s">
        <v>54</v>
      </c>
      <c r="E78" s="103" t="s">
        <v>62</v>
      </c>
      <c r="F78" s="103" t="s">
        <v>61</v>
      </c>
      <c r="G78" s="351">
        <v>3600</v>
      </c>
      <c r="H78" s="346">
        <f>$H$1</f>
        <v>2687</v>
      </c>
      <c r="I78" s="347">
        <f t="shared" si="31"/>
        <v>1.339784145887607</v>
      </c>
      <c r="J78" s="353">
        <v>2677.91</v>
      </c>
      <c r="K78" s="346">
        <f t="shared" si="59"/>
        <v>2665</v>
      </c>
      <c r="L78" s="356">
        <f t="shared" si="60"/>
        <v>1.004844277673546</v>
      </c>
      <c r="M78" s="350">
        <f t="shared" si="61"/>
        <v>-0.33493986821406097</v>
      </c>
      <c r="N78" s="175">
        <v>3600</v>
      </c>
      <c r="O78" s="136">
        <f t="shared" si="62"/>
        <v>2665</v>
      </c>
      <c r="P78" s="137">
        <f t="shared" si="63"/>
        <v>1.3508442776735459</v>
      </c>
      <c r="Q78" s="142">
        <v>3600</v>
      </c>
      <c r="R78" s="139">
        <f>$R$1</f>
        <v>2665</v>
      </c>
      <c r="S78" s="140">
        <f t="shared" si="35"/>
        <v>1.3508442776735459</v>
      </c>
    </row>
    <row r="79" spans="1:19" ht="29.4" thickBot="1" x14ac:dyDescent="0.35">
      <c r="A79" s="721"/>
      <c r="B79" s="718"/>
      <c r="C79" s="730"/>
      <c r="D79" s="748"/>
      <c r="E79" s="225" t="s">
        <v>106</v>
      </c>
      <c r="F79" s="225" t="s">
        <v>107</v>
      </c>
      <c r="G79" s="292">
        <v>0</v>
      </c>
      <c r="H79" s="293"/>
      <c r="I79" s="294"/>
      <c r="J79" s="295"/>
      <c r="K79" s="293"/>
      <c r="L79" s="293"/>
      <c r="M79" s="262"/>
      <c r="N79" s="237"/>
      <c r="O79" s="246"/>
      <c r="P79" s="264">
        <v>344</v>
      </c>
      <c r="Q79" s="245"/>
      <c r="R79" s="246"/>
      <c r="S79" s="247"/>
    </row>
    <row r="80" spans="1:19" s="148" customFormat="1" ht="15" thickBot="1" x14ac:dyDescent="0.35">
      <c r="C80" s="84"/>
      <c r="E80" s="166"/>
      <c r="F80" s="149"/>
      <c r="G80" s="150"/>
      <c r="H80" s="151"/>
      <c r="I80" s="152"/>
      <c r="J80" s="152"/>
      <c r="K80" s="152"/>
      <c r="L80" s="151"/>
      <c r="M80" s="152"/>
      <c r="N80" s="150"/>
      <c r="P80" s="161"/>
      <c r="Q80" s="160"/>
      <c r="S80" s="161"/>
    </row>
    <row r="81" spans="1:19" ht="33.75" customHeight="1" x14ac:dyDescent="0.3">
      <c r="A81" s="719">
        <v>15</v>
      </c>
      <c r="B81" s="716" t="s">
        <v>13</v>
      </c>
      <c r="C81" s="108">
        <v>1</v>
      </c>
      <c r="D81" s="106" t="s">
        <v>55</v>
      </c>
      <c r="E81" s="106" t="s">
        <v>62</v>
      </c>
      <c r="F81" s="106" t="s">
        <v>61</v>
      </c>
      <c r="G81" s="404">
        <v>0</v>
      </c>
      <c r="H81" s="340">
        <f>$H$1</f>
        <v>2687</v>
      </c>
      <c r="I81" s="341">
        <f t="shared" si="31"/>
        <v>0</v>
      </c>
      <c r="J81" s="405">
        <v>0</v>
      </c>
      <c r="K81" s="340">
        <f t="shared" ref="K81:K82" si="64">$K$1</f>
        <v>2665</v>
      </c>
      <c r="L81" s="406">
        <f t="shared" ref="L81" si="65">J81/K81</f>
        <v>0</v>
      </c>
      <c r="M81" s="344">
        <f t="shared" si="61"/>
        <v>0</v>
      </c>
      <c r="N81" s="171"/>
      <c r="O81" s="131">
        <f t="shared" ref="O81:O91" si="66">$O$1</f>
        <v>2665</v>
      </c>
      <c r="P81" s="132">
        <f t="shared" ref="P81" si="67">N81/O81</f>
        <v>0</v>
      </c>
      <c r="Q81" s="133"/>
      <c r="R81" s="134">
        <f>$R$1</f>
        <v>2665</v>
      </c>
      <c r="S81" s="135">
        <f t="shared" si="35"/>
        <v>0</v>
      </c>
    </row>
    <row r="82" spans="1:19" ht="37.5" customHeight="1" thickBot="1" x14ac:dyDescent="0.35">
      <c r="A82" s="721"/>
      <c r="B82" s="718"/>
      <c r="C82" s="228">
        <v>3</v>
      </c>
      <c r="D82" s="225" t="s">
        <v>350</v>
      </c>
      <c r="E82" s="225" t="s">
        <v>62</v>
      </c>
      <c r="F82" s="225" t="s">
        <v>61</v>
      </c>
      <c r="G82" s="292">
        <v>0</v>
      </c>
      <c r="H82" s="238">
        <f>$H$1</f>
        <v>2687</v>
      </c>
      <c r="I82" s="259">
        <f>G82/H82</f>
        <v>0</v>
      </c>
      <c r="J82" s="295"/>
      <c r="K82" s="238">
        <f t="shared" si="64"/>
        <v>2665</v>
      </c>
      <c r="L82" s="296">
        <f>J82/K82</f>
        <v>0</v>
      </c>
      <c r="M82" s="262">
        <f t="shared" si="61"/>
        <v>0</v>
      </c>
      <c r="N82" s="258"/>
      <c r="O82" s="246">
        <f t="shared" si="66"/>
        <v>2665</v>
      </c>
      <c r="P82" s="264">
        <f>N82/O82</f>
        <v>0</v>
      </c>
      <c r="Q82" s="292"/>
      <c r="R82" s="246">
        <f>$R$1</f>
        <v>2665</v>
      </c>
      <c r="S82" s="247">
        <f>Q82/R82</f>
        <v>0</v>
      </c>
    </row>
    <row r="83" spans="1:19" s="148" customFormat="1" ht="15" thickBot="1" x14ac:dyDescent="0.35">
      <c r="C83" s="84"/>
      <c r="D83" s="204"/>
      <c r="E83" s="149"/>
      <c r="F83" s="149"/>
      <c r="G83" s="150"/>
      <c r="H83" s="151"/>
      <c r="I83" s="152"/>
      <c r="J83" s="150"/>
      <c r="K83" s="151"/>
      <c r="L83" s="152"/>
      <c r="M83" s="152"/>
      <c r="N83" s="150"/>
      <c r="P83" s="161"/>
      <c r="Q83" s="160"/>
      <c r="S83" s="161"/>
    </row>
    <row r="84" spans="1:19" ht="63.75" customHeight="1" thickBot="1" x14ac:dyDescent="0.35">
      <c r="A84" s="89">
        <v>16</v>
      </c>
      <c r="B84" s="90" t="s">
        <v>14</v>
      </c>
      <c r="C84" s="232">
        <v>1</v>
      </c>
      <c r="D84" s="233" t="s">
        <v>56</v>
      </c>
      <c r="E84" s="233" t="s">
        <v>62</v>
      </c>
      <c r="F84" s="233" t="s">
        <v>61</v>
      </c>
      <c r="G84" s="297">
        <v>0</v>
      </c>
      <c r="H84" s="284">
        <f>$H$1</f>
        <v>2687</v>
      </c>
      <c r="I84" s="298">
        <f t="shared" si="31"/>
        <v>0</v>
      </c>
      <c r="J84" s="299"/>
      <c r="K84" s="284">
        <f t="shared" ref="K84" si="68">$K$1</f>
        <v>2665</v>
      </c>
      <c r="L84" s="287">
        <f t="shared" ref="L84" si="69">J84/K84</f>
        <v>0</v>
      </c>
      <c r="M84" s="288">
        <f t="shared" si="61"/>
        <v>0</v>
      </c>
      <c r="N84" s="283"/>
      <c r="O84" s="289">
        <f t="shared" si="66"/>
        <v>2665</v>
      </c>
      <c r="P84" s="290">
        <f t="shared" ref="P84" si="70">N84/O84</f>
        <v>0</v>
      </c>
      <c r="Q84" s="297"/>
      <c r="R84" s="289">
        <f>$R$1</f>
        <v>2665</v>
      </c>
      <c r="S84" s="291">
        <f t="shared" si="35"/>
        <v>0</v>
      </c>
    </row>
    <row r="85" spans="1:19" s="148" customFormat="1" ht="15" thickBot="1" x14ac:dyDescent="0.35">
      <c r="C85" s="84"/>
      <c r="E85" s="149"/>
      <c r="F85" s="149"/>
      <c r="G85" s="160"/>
      <c r="H85" s="151"/>
      <c r="I85" s="152"/>
      <c r="J85" s="205"/>
      <c r="K85" s="152"/>
      <c r="L85" s="205"/>
      <c r="M85" s="152"/>
      <c r="N85" s="160"/>
      <c r="P85" s="161"/>
      <c r="Q85" s="160"/>
      <c r="S85" s="159"/>
    </row>
    <row r="86" spans="1:19" ht="29.4" thickBot="1" x14ac:dyDescent="0.35">
      <c r="A86" s="91">
        <v>19</v>
      </c>
      <c r="B86" s="90" t="s">
        <v>15</v>
      </c>
      <c r="C86" s="232">
        <v>1</v>
      </c>
      <c r="D86" s="233" t="s">
        <v>57</v>
      </c>
      <c r="E86" s="233" t="s">
        <v>62</v>
      </c>
      <c r="F86" s="233" t="s">
        <v>61</v>
      </c>
      <c r="G86" s="297">
        <v>0</v>
      </c>
      <c r="H86" s="284">
        <f>$H$1</f>
        <v>2687</v>
      </c>
      <c r="I86" s="300">
        <f>G86/H86</f>
        <v>0</v>
      </c>
      <c r="J86" s="301"/>
      <c r="K86" s="284">
        <f t="shared" ref="K86" si="71">$K$1</f>
        <v>2665</v>
      </c>
      <c r="L86" s="287">
        <f>J86/K86</f>
        <v>0</v>
      </c>
      <c r="M86" s="288">
        <f t="shared" si="61"/>
        <v>0</v>
      </c>
      <c r="N86" s="283"/>
      <c r="O86" s="289">
        <f t="shared" si="66"/>
        <v>2665</v>
      </c>
      <c r="P86" s="290">
        <f>N86/O86</f>
        <v>0</v>
      </c>
      <c r="Q86" s="297"/>
      <c r="R86" s="289">
        <f>$R$1</f>
        <v>2665</v>
      </c>
      <c r="S86" s="291">
        <f t="shared" si="35"/>
        <v>0</v>
      </c>
    </row>
    <row r="87" spans="1:19" ht="15" thickBot="1" x14ac:dyDescent="0.35">
      <c r="E87" s="206"/>
      <c r="F87" s="206"/>
      <c r="G87" s="207"/>
      <c r="H87" s="208"/>
      <c r="I87" s="209"/>
      <c r="J87" s="207"/>
      <c r="K87" s="209"/>
      <c r="L87" s="207"/>
      <c r="M87" s="208"/>
      <c r="N87" s="210"/>
      <c r="Q87" s="210"/>
    </row>
    <row r="88" spans="1:19" ht="41.25" customHeight="1" thickBot="1" x14ac:dyDescent="0.35">
      <c r="A88" s="89">
        <v>20</v>
      </c>
      <c r="B88" s="90" t="s">
        <v>351</v>
      </c>
      <c r="C88" s="85" t="s">
        <v>358</v>
      </c>
      <c r="D88" s="199" t="s">
        <v>359</v>
      </c>
      <c r="E88" s="199" t="s">
        <v>62</v>
      </c>
      <c r="F88" s="199" t="s">
        <v>61</v>
      </c>
      <c r="G88" s="407">
        <v>85868.42</v>
      </c>
      <c r="H88" s="408">
        <f>$H$1</f>
        <v>2687</v>
      </c>
      <c r="I88" s="409">
        <f>G88/H88</f>
        <v>31.956985485671751</v>
      </c>
      <c r="J88" s="410">
        <v>236444.42</v>
      </c>
      <c r="K88" s="408">
        <f t="shared" ref="K88" si="72">$K$1</f>
        <v>2665</v>
      </c>
      <c r="L88" s="411">
        <f>J88/K88</f>
        <v>88.722108818011264</v>
      </c>
      <c r="M88" s="412">
        <f t="shared" si="61"/>
        <v>56.765123332339513</v>
      </c>
      <c r="N88" s="211">
        <v>79605.19</v>
      </c>
      <c r="O88" s="200">
        <f t="shared" si="66"/>
        <v>2665</v>
      </c>
      <c r="P88" s="201">
        <f>N88/O88</f>
        <v>29.870615384615384</v>
      </c>
      <c r="Q88" s="212">
        <v>79605.19</v>
      </c>
      <c r="R88" s="202">
        <f>$R$1</f>
        <v>2665</v>
      </c>
      <c r="S88" s="203">
        <f>Q88/R88</f>
        <v>29.870615384615384</v>
      </c>
    </row>
    <row r="89" spans="1:19" ht="15" thickBot="1" x14ac:dyDescent="0.35">
      <c r="E89" s="206"/>
      <c r="F89" s="206"/>
      <c r="G89" s="207"/>
      <c r="H89" s="208"/>
      <c r="I89" s="209"/>
      <c r="J89" s="207"/>
      <c r="K89" s="209"/>
      <c r="L89" s="207"/>
      <c r="M89" s="208"/>
      <c r="N89" s="210"/>
      <c r="Q89" s="210"/>
    </row>
    <row r="90" spans="1:19" ht="43.2" x14ac:dyDescent="0.3">
      <c r="A90" s="731">
        <v>50</v>
      </c>
      <c r="B90" s="733" t="s">
        <v>352</v>
      </c>
      <c r="C90" s="108">
        <v>1</v>
      </c>
      <c r="D90" s="106" t="s">
        <v>353</v>
      </c>
      <c r="E90" s="106" t="s">
        <v>62</v>
      </c>
      <c r="F90" s="106" t="s">
        <v>61</v>
      </c>
      <c r="G90" s="413">
        <v>16997</v>
      </c>
      <c r="H90" s="340">
        <f>$H$1</f>
        <v>2687</v>
      </c>
      <c r="I90" s="414">
        <f>G90/H90</f>
        <v>6.3256419799032377</v>
      </c>
      <c r="J90" s="415">
        <v>16995.16</v>
      </c>
      <c r="K90" s="340">
        <f t="shared" ref="K90:K91" si="73">$K$1</f>
        <v>2665</v>
      </c>
      <c r="L90" s="343">
        <f>J90/K90</f>
        <v>6.3771707317073174</v>
      </c>
      <c r="M90" s="344">
        <f t="shared" si="61"/>
        <v>5.1528751804079675E-2</v>
      </c>
      <c r="N90" s="177">
        <v>15962</v>
      </c>
      <c r="O90" s="131">
        <f t="shared" si="66"/>
        <v>2665</v>
      </c>
      <c r="P90" s="132">
        <f>N90/O90</f>
        <v>5.9894934333958725</v>
      </c>
      <c r="Q90" s="213">
        <v>14865</v>
      </c>
      <c r="R90" s="134">
        <f>$R$1</f>
        <v>2665</v>
      </c>
      <c r="S90" s="135">
        <f>Q90/R90</f>
        <v>5.5778611632270172</v>
      </c>
    </row>
    <row r="91" spans="1:19" ht="43.8" thickBot="1" x14ac:dyDescent="0.35">
      <c r="A91" s="732"/>
      <c r="B91" s="734"/>
      <c r="C91" s="100">
        <v>2</v>
      </c>
      <c r="D91" s="178" t="s">
        <v>354</v>
      </c>
      <c r="E91" s="178" t="s">
        <v>62</v>
      </c>
      <c r="F91" s="178" t="s">
        <v>61</v>
      </c>
      <c r="G91" s="416">
        <v>17965</v>
      </c>
      <c r="H91" s="385">
        <f>$H$1</f>
        <v>2687</v>
      </c>
      <c r="I91" s="417">
        <f>G91/H91</f>
        <v>6.6858950502419052</v>
      </c>
      <c r="J91" s="418">
        <v>17964.400000000001</v>
      </c>
      <c r="K91" s="361">
        <f t="shared" si="73"/>
        <v>2665</v>
      </c>
      <c r="L91" s="419">
        <f>J91/K91</f>
        <v>6.7408630393996249</v>
      </c>
      <c r="M91" s="389">
        <f t="shared" si="61"/>
        <v>5.4967989157719721E-2</v>
      </c>
      <c r="N91" s="214">
        <v>19000</v>
      </c>
      <c r="O91" s="143">
        <f t="shared" si="66"/>
        <v>2665</v>
      </c>
      <c r="P91" s="215">
        <f>N91/O91</f>
        <v>7.1294559099437151</v>
      </c>
      <c r="Q91" s="216">
        <v>20096</v>
      </c>
      <c r="R91" s="183">
        <f>$R$1</f>
        <v>2665</v>
      </c>
      <c r="S91" s="184">
        <f>Q91/R91</f>
        <v>7.540712945590994</v>
      </c>
    </row>
    <row r="92" spans="1:19" x14ac:dyDescent="0.3">
      <c r="G92" s="208"/>
      <c r="H92" s="208"/>
      <c r="I92" s="208"/>
      <c r="J92" s="208"/>
      <c r="K92" s="208"/>
      <c r="L92" s="208"/>
      <c r="M92" s="208"/>
    </row>
    <row r="93" spans="1:19" x14ac:dyDescent="0.3">
      <c r="G93" s="217"/>
      <c r="H93" s="208"/>
      <c r="I93" s="208"/>
      <c r="J93" s="208"/>
      <c r="K93" s="208"/>
      <c r="L93" s="208"/>
      <c r="M93" s="208"/>
      <c r="N93" s="217"/>
      <c r="Q93" s="217"/>
    </row>
    <row r="94" spans="1:19" x14ac:dyDescent="0.3">
      <c r="F94" s="218"/>
      <c r="G94" s="217"/>
      <c r="H94" s="217"/>
      <c r="I94" s="217"/>
      <c r="J94" s="217"/>
      <c r="K94" s="217"/>
      <c r="L94" s="217"/>
      <c r="M94" s="217"/>
      <c r="N94" s="217"/>
      <c r="O94" s="219"/>
      <c r="P94" s="219"/>
      <c r="Q94" s="217"/>
      <c r="R94" s="219"/>
      <c r="S94" s="219"/>
    </row>
    <row r="95" spans="1:19" x14ac:dyDescent="0.3">
      <c r="N95" s="221"/>
      <c r="O95" s="221"/>
      <c r="P95" s="221"/>
      <c r="Q95" s="221"/>
    </row>
    <row r="96" spans="1:19" x14ac:dyDescent="0.3">
      <c r="G96" s="222"/>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69">
    <mergeCell ref="D78:D79"/>
    <mergeCell ref="C66:C67"/>
    <mergeCell ref="D66:D67"/>
    <mergeCell ref="C68:C69"/>
    <mergeCell ref="D68:D69"/>
    <mergeCell ref="C72:C73"/>
    <mergeCell ref="D72:D73"/>
    <mergeCell ref="C78:C79"/>
    <mergeCell ref="D62:D63"/>
    <mergeCell ref="C64:C65"/>
    <mergeCell ref="D64:D65"/>
    <mergeCell ref="C46:C47"/>
    <mergeCell ref="D46:D47"/>
    <mergeCell ref="C59:C61"/>
    <mergeCell ref="D59:D61"/>
    <mergeCell ref="C48:C49"/>
    <mergeCell ref="D48:D49"/>
    <mergeCell ref="D55:D57"/>
    <mergeCell ref="C55:C57"/>
    <mergeCell ref="C62:C63"/>
    <mergeCell ref="C39:C41"/>
    <mergeCell ref="D39:D41"/>
    <mergeCell ref="C42:C43"/>
    <mergeCell ref="D42:D43"/>
    <mergeCell ref="D21:D22"/>
    <mergeCell ref="C29:C31"/>
    <mergeCell ref="D29:D31"/>
    <mergeCell ref="C6:C7"/>
    <mergeCell ref="D6:D7"/>
    <mergeCell ref="C8:C9"/>
    <mergeCell ref="D8:D9"/>
    <mergeCell ref="A90:A91"/>
    <mergeCell ref="B90:B91"/>
    <mergeCell ref="A36:A37"/>
    <mergeCell ref="B36:B37"/>
    <mergeCell ref="A39:A43"/>
    <mergeCell ref="B39:B43"/>
    <mergeCell ref="A59:A73"/>
    <mergeCell ref="B59:B73"/>
    <mergeCell ref="A77:A79"/>
    <mergeCell ref="B77:B79"/>
    <mergeCell ref="B81:B82"/>
    <mergeCell ref="A81:A82"/>
    <mergeCell ref="C11:C12"/>
    <mergeCell ref="C13:C14"/>
    <mergeCell ref="C24:C25"/>
    <mergeCell ref="C26:C27"/>
    <mergeCell ref="C15:C16"/>
    <mergeCell ref="C18:C20"/>
    <mergeCell ref="C21:C22"/>
    <mergeCell ref="D11:D12"/>
    <mergeCell ref="D13:D14"/>
    <mergeCell ref="D24:D25"/>
    <mergeCell ref="D26:D27"/>
    <mergeCell ref="D15:D16"/>
    <mergeCell ref="D18:D20"/>
    <mergeCell ref="A45:A52"/>
    <mergeCell ref="B45:B52"/>
    <mergeCell ref="A54:A57"/>
    <mergeCell ref="B54:B57"/>
    <mergeCell ref="A24:A31"/>
    <mergeCell ref="B24:B31"/>
    <mergeCell ref="A33:A34"/>
    <mergeCell ref="B33:B34"/>
    <mergeCell ref="A2:B2"/>
    <mergeCell ref="B3:B16"/>
    <mergeCell ref="A3:A16"/>
    <mergeCell ref="A18:A22"/>
    <mergeCell ref="B18:B22"/>
  </mergeCells>
  <phoneticPr fontId="26" type="noConversion"/>
  <pageMargins left="0.7" right="0.7" top="0.75" bottom="0.32552083333333331" header="0.3" footer="0.3"/>
  <pageSetup paperSize="8" scale="60" fitToHeight="0" orientation="landscape" r:id="rId4"/>
  <rowBreaks count="2" manualBreakCount="2">
    <brk id="35" max="16383" man="1"/>
    <brk id="6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view="pageBreakPreview" topLeftCell="A76" zoomScaleNormal="100" zoomScaleSheetLayoutView="100" workbookViewId="0">
      <selection activeCell="G97" sqref="G97"/>
    </sheetView>
  </sheetViews>
  <sheetFormatPr defaultColWidth="9.109375" defaultRowHeight="13.2" x14ac:dyDescent="0.3"/>
  <cols>
    <col min="1" max="1" width="9.44140625" style="57" customWidth="1"/>
    <col min="2" max="2" width="11.33203125" style="57" customWidth="1"/>
    <col min="3" max="3" width="6.33203125" style="57" customWidth="1"/>
    <col min="4" max="9" width="6.5546875" style="57" customWidth="1"/>
    <col min="10" max="10" width="6.88671875" style="57" customWidth="1"/>
    <col min="11" max="11" width="6.5546875" style="57" customWidth="1"/>
    <col min="12" max="12" width="7" style="57" customWidth="1"/>
    <col min="13" max="13" width="6.5546875" style="57" customWidth="1"/>
    <col min="14" max="14" width="5.5546875" style="57" customWidth="1"/>
    <col min="15" max="15" width="7.5546875" style="57" customWidth="1"/>
    <col min="16" max="16" width="3.5546875" style="57" customWidth="1"/>
    <col min="17" max="17" width="6.6640625" style="57" customWidth="1"/>
    <col min="18" max="18" width="5.33203125" style="57" customWidth="1"/>
    <col min="19" max="244" width="9.109375" style="57"/>
    <col min="245" max="245" width="14.109375" style="57" bestFit="1" customWidth="1"/>
    <col min="246" max="16384" width="9.109375" style="57"/>
  </cols>
  <sheetData>
    <row r="1" spans="1:23" s="62" customFormat="1" ht="18" customHeight="1" x14ac:dyDescent="0.3">
      <c r="A1" s="751" t="s">
        <v>364</v>
      </c>
      <c r="B1" s="751"/>
      <c r="C1" s="751"/>
      <c r="D1" s="751"/>
      <c r="E1" s="751"/>
      <c r="F1" s="751"/>
      <c r="G1" s="751"/>
      <c r="H1" s="751"/>
      <c r="I1" s="751"/>
      <c r="J1" s="751"/>
      <c r="K1" s="751"/>
      <c r="L1" s="751"/>
      <c r="M1" s="751"/>
      <c r="N1" s="751"/>
    </row>
    <row r="2" spans="1:23" s="330" customFormat="1" ht="26.25" customHeight="1" x14ac:dyDescent="0.25">
      <c r="A2" s="879" t="s">
        <v>425</v>
      </c>
      <c r="B2" s="879"/>
      <c r="C2" s="879"/>
      <c r="D2" s="879"/>
      <c r="E2" s="879"/>
      <c r="F2" s="879"/>
      <c r="G2" s="879"/>
      <c r="H2" s="879"/>
      <c r="I2" s="879"/>
      <c r="J2" s="879"/>
      <c r="K2" s="879"/>
      <c r="L2" s="879"/>
      <c r="M2" s="879"/>
      <c r="N2" s="879"/>
      <c r="O2" s="329"/>
      <c r="P2" s="329"/>
      <c r="Q2" s="329"/>
      <c r="R2" s="329"/>
      <c r="S2" s="329"/>
      <c r="T2" s="329"/>
      <c r="U2" s="329"/>
      <c r="V2" s="329"/>
      <c r="W2" s="329"/>
    </row>
    <row r="3" spans="1:23" s="59" customFormat="1" ht="37.5" customHeight="1" x14ac:dyDescent="0.3">
      <c r="A3" s="752" t="s">
        <v>422</v>
      </c>
      <c r="B3" s="753"/>
      <c r="C3" s="753"/>
      <c r="D3" s="754"/>
      <c r="E3" s="755" t="s">
        <v>426</v>
      </c>
      <c r="F3" s="756"/>
      <c r="G3" s="756"/>
      <c r="H3" s="757"/>
      <c r="I3" s="758" t="s">
        <v>393</v>
      </c>
      <c r="J3" s="759"/>
      <c r="K3" s="759"/>
      <c r="L3" s="759"/>
      <c r="M3" s="759"/>
      <c r="N3" s="760"/>
    </row>
    <row r="4" spans="1:23" s="59" customFormat="1" ht="12.75" customHeight="1" x14ac:dyDescent="0.3">
      <c r="A4" s="761" t="s">
        <v>423</v>
      </c>
      <c r="B4" s="762"/>
      <c r="C4" s="762"/>
      <c r="D4" s="763"/>
      <c r="E4" s="767"/>
      <c r="F4" s="768"/>
      <c r="G4" s="768"/>
      <c r="H4" s="768"/>
      <c r="I4" s="769" t="s">
        <v>427</v>
      </c>
      <c r="J4" s="770"/>
      <c r="K4" s="770"/>
      <c r="L4" s="771"/>
      <c r="M4" s="771"/>
      <c r="N4" s="772"/>
    </row>
    <row r="5" spans="1:23" s="59" customFormat="1" ht="21.75" customHeight="1" x14ac:dyDescent="0.3">
      <c r="A5" s="764"/>
      <c r="B5" s="765"/>
      <c r="C5" s="765"/>
      <c r="D5" s="766"/>
      <c r="E5" s="768"/>
      <c r="F5" s="768"/>
      <c r="G5" s="768"/>
      <c r="H5" s="768"/>
      <c r="I5" s="773"/>
      <c r="J5" s="774"/>
      <c r="K5" s="774"/>
      <c r="L5" s="774"/>
      <c r="M5" s="774"/>
      <c r="N5" s="775"/>
    </row>
    <row r="6" spans="1:23" s="59" customFormat="1" ht="21.75" customHeight="1" x14ac:dyDescent="0.3">
      <c r="A6" s="790" t="s">
        <v>285</v>
      </c>
      <c r="B6" s="791"/>
      <c r="C6" s="791"/>
      <c r="D6" s="792"/>
      <c r="E6" s="796" t="s">
        <v>428</v>
      </c>
      <c r="F6" s="796"/>
      <c r="G6" s="796"/>
      <c r="H6" s="797"/>
      <c r="I6" s="800" t="s">
        <v>286</v>
      </c>
      <c r="J6" s="800"/>
      <c r="K6" s="800"/>
      <c r="L6" s="800"/>
      <c r="M6" s="800"/>
      <c r="N6" s="800"/>
    </row>
    <row r="7" spans="1:23" s="59" customFormat="1" ht="27" customHeight="1" x14ac:dyDescent="0.3">
      <c r="A7" s="793"/>
      <c r="B7" s="794"/>
      <c r="C7" s="794"/>
      <c r="D7" s="795"/>
      <c r="E7" s="798"/>
      <c r="F7" s="798"/>
      <c r="G7" s="798"/>
      <c r="H7" s="799"/>
      <c r="I7" s="801">
        <v>2017</v>
      </c>
      <c r="J7" s="802"/>
      <c r="K7" s="803">
        <v>2018</v>
      </c>
      <c r="L7" s="803"/>
      <c r="M7" s="803">
        <v>2019</v>
      </c>
      <c r="N7" s="803"/>
    </row>
    <row r="8" spans="1:23" s="59" customFormat="1" ht="36.75" customHeight="1" x14ac:dyDescent="0.3">
      <c r="A8" s="776" t="s">
        <v>287</v>
      </c>
      <c r="B8" s="777"/>
      <c r="C8" s="777"/>
      <c r="D8" s="778"/>
      <c r="E8" s="779" t="s">
        <v>429</v>
      </c>
      <c r="F8" s="780"/>
      <c r="G8" s="780"/>
      <c r="H8" s="781"/>
      <c r="I8" s="782" t="s">
        <v>288</v>
      </c>
      <c r="J8" s="783"/>
      <c r="K8" s="784" t="s">
        <v>288</v>
      </c>
      <c r="L8" s="784"/>
      <c r="M8" s="784" t="s">
        <v>288</v>
      </c>
      <c r="N8" s="784"/>
    </row>
    <row r="9" spans="1:23" ht="45.75" customHeight="1" x14ac:dyDescent="0.3">
      <c r="A9" s="785" t="s">
        <v>289</v>
      </c>
      <c r="B9" s="786"/>
      <c r="C9" s="787" t="s">
        <v>430</v>
      </c>
      <c r="D9" s="788"/>
      <c r="E9" s="788"/>
      <c r="F9" s="788"/>
      <c r="G9" s="788"/>
      <c r="H9" s="788"/>
      <c r="I9" s="788"/>
      <c r="J9" s="788"/>
      <c r="K9" s="788"/>
      <c r="L9" s="788"/>
      <c r="M9" s="788"/>
      <c r="N9" s="789"/>
      <c r="R9" s="60"/>
    </row>
    <row r="10" spans="1:23" ht="38.25" hidden="1" customHeight="1" x14ac:dyDescent="0.25">
      <c r="A10" s="785"/>
      <c r="B10" s="786"/>
      <c r="C10" s="787"/>
      <c r="D10" s="810"/>
      <c r="E10" s="810"/>
      <c r="F10" s="810"/>
      <c r="G10" s="810"/>
      <c r="H10" s="810"/>
      <c r="I10" s="810"/>
      <c r="J10" s="810"/>
      <c r="K10" s="810"/>
      <c r="L10" s="810"/>
      <c r="M10" s="810"/>
      <c r="N10" s="811"/>
      <c r="R10" s="60"/>
    </row>
    <row r="11" spans="1:23" ht="27.75" customHeight="1" x14ac:dyDescent="0.3">
      <c r="A11" s="812" t="s">
        <v>290</v>
      </c>
      <c r="B11" s="813"/>
      <c r="C11" s="880" t="s">
        <v>441</v>
      </c>
      <c r="D11" s="881"/>
      <c r="E11" s="881"/>
      <c r="F11" s="881"/>
      <c r="G11" s="881"/>
      <c r="H11" s="881"/>
      <c r="I11" s="881"/>
      <c r="J11" s="881"/>
      <c r="K11" s="881"/>
      <c r="L11" s="881"/>
      <c r="M11" s="881"/>
      <c r="N11" s="882"/>
    </row>
    <row r="12" spans="1:23" ht="27.75" customHeight="1" x14ac:dyDescent="0.3">
      <c r="A12" s="814"/>
      <c r="B12" s="815"/>
      <c r="C12" s="883"/>
      <c r="D12" s="884"/>
      <c r="E12" s="884"/>
      <c r="F12" s="884"/>
      <c r="G12" s="884"/>
      <c r="H12" s="884"/>
      <c r="I12" s="884"/>
      <c r="J12" s="884"/>
      <c r="K12" s="884"/>
      <c r="L12" s="884"/>
      <c r="M12" s="884"/>
      <c r="N12" s="885"/>
    </row>
    <row r="13" spans="1:23" ht="27.75" customHeight="1" x14ac:dyDescent="0.3">
      <c r="A13" s="814"/>
      <c r="B13" s="815"/>
      <c r="C13" s="883"/>
      <c r="D13" s="884"/>
      <c r="E13" s="884"/>
      <c r="F13" s="884"/>
      <c r="G13" s="884"/>
      <c r="H13" s="884"/>
      <c r="I13" s="884"/>
      <c r="J13" s="884"/>
      <c r="K13" s="884"/>
      <c r="L13" s="884"/>
      <c r="M13" s="884"/>
      <c r="N13" s="885"/>
    </row>
    <row r="14" spans="1:23" ht="27.75" customHeight="1" x14ac:dyDescent="0.3">
      <c r="A14" s="814"/>
      <c r="B14" s="815"/>
      <c r="C14" s="883"/>
      <c r="D14" s="884"/>
      <c r="E14" s="884"/>
      <c r="F14" s="884"/>
      <c r="G14" s="884"/>
      <c r="H14" s="884"/>
      <c r="I14" s="884"/>
      <c r="J14" s="884"/>
      <c r="K14" s="884"/>
      <c r="L14" s="884"/>
      <c r="M14" s="884"/>
      <c r="N14" s="885"/>
    </row>
    <row r="15" spans="1:23" ht="18.75" hidden="1" customHeight="1" x14ac:dyDescent="0.25">
      <c r="A15" s="814"/>
      <c r="B15" s="815"/>
      <c r="C15" s="883"/>
      <c r="D15" s="884"/>
      <c r="E15" s="884"/>
      <c r="F15" s="884"/>
      <c r="G15" s="884"/>
      <c r="H15" s="884"/>
      <c r="I15" s="884"/>
      <c r="J15" s="884"/>
      <c r="K15" s="884"/>
      <c r="L15" s="884"/>
      <c r="M15" s="884"/>
      <c r="N15" s="885"/>
    </row>
    <row r="16" spans="1:23" ht="16.5" hidden="1" customHeight="1" x14ac:dyDescent="0.25">
      <c r="A16" s="814"/>
      <c r="B16" s="815"/>
      <c r="C16" s="883"/>
      <c r="D16" s="884"/>
      <c r="E16" s="884"/>
      <c r="F16" s="884"/>
      <c r="G16" s="884"/>
      <c r="H16" s="884"/>
      <c r="I16" s="884"/>
      <c r="J16" s="884"/>
      <c r="K16" s="884"/>
      <c r="L16" s="884"/>
      <c r="M16" s="884"/>
      <c r="N16" s="885"/>
    </row>
    <row r="17" spans="1:166" ht="23.25" hidden="1" customHeight="1" x14ac:dyDescent="0.25">
      <c r="A17" s="814"/>
      <c r="B17" s="815"/>
      <c r="C17" s="883"/>
      <c r="D17" s="884"/>
      <c r="E17" s="884"/>
      <c r="F17" s="884"/>
      <c r="G17" s="884"/>
      <c r="H17" s="884"/>
      <c r="I17" s="884"/>
      <c r="J17" s="884"/>
      <c r="K17" s="884"/>
      <c r="L17" s="884"/>
      <c r="M17" s="884"/>
      <c r="N17" s="885"/>
    </row>
    <row r="18" spans="1:166" ht="20.25" hidden="1" customHeight="1" x14ac:dyDescent="0.25">
      <c r="A18" s="814"/>
      <c r="B18" s="815"/>
      <c r="C18" s="883"/>
      <c r="D18" s="884"/>
      <c r="E18" s="884"/>
      <c r="F18" s="884"/>
      <c r="G18" s="884"/>
      <c r="H18" s="884"/>
      <c r="I18" s="884"/>
      <c r="J18" s="884"/>
      <c r="K18" s="884"/>
      <c r="L18" s="884"/>
      <c r="M18" s="884"/>
      <c r="N18" s="885"/>
    </row>
    <row r="19" spans="1:166" ht="13.5" hidden="1" customHeight="1" x14ac:dyDescent="0.25">
      <c r="A19" s="814"/>
      <c r="B19" s="815"/>
      <c r="C19" s="322"/>
      <c r="D19" s="323"/>
      <c r="E19" s="323"/>
      <c r="F19" s="323"/>
      <c r="G19" s="323"/>
      <c r="H19" s="323"/>
      <c r="I19" s="323"/>
      <c r="J19" s="323"/>
      <c r="K19" s="323"/>
      <c r="L19" s="323"/>
      <c r="M19" s="323"/>
      <c r="N19" s="324"/>
    </row>
    <row r="20" spans="1:166" ht="13.5" hidden="1" customHeight="1" x14ac:dyDescent="0.25">
      <c r="A20" s="814"/>
      <c r="B20" s="815"/>
      <c r="C20" s="322"/>
      <c r="D20" s="323"/>
      <c r="E20" s="323"/>
      <c r="F20" s="323"/>
      <c r="G20" s="323"/>
      <c r="H20" s="323"/>
      <c r="I20" s="323"/>
      <c r="J20" s="323"/>
      <c r="K20" s="323"/>
      <c r="L20" s="323"/>
      <c r="M20" s="323"/>
      <c r="N20" s="324"/>
    </row>
    <row r="21" spans="1:166" ht="13.5" hidden="1" customHeight="1" x14ac:dyDescent="0.25">
      <c r="A21" s="814"/>
      <c r="B21" s="815"/>
      <c r="C21" s="322"/>
      <c r="D21" s="323"/>
      <c r="E21" s="323"/>
      <c r="F21" s="323"/>
      <c r="G21" s="323"/>
      <c r="H21" s="323"/>
      <c r="I21" s="323"/>
      <c r="J21" s="323"/>
      <c r="K21" s="323"/>
      <c r="L21" s="323"/>
      <c r="M21" s="323"/>
      <c r="N21" s="324"/>
    </row>
    <row r="22" spans="1:166" ht="13.5" hidden="1" customHeight="1" x14ac:dyDescent="0.25">
      <c r="A22" s="814"/>
      <c r="B22" s="815"/>
      <c r="C22" s="322"/>
      <c r="D22" s="323"/>
      <c r="E22" s="323"/>
      <c r="F22" s="323"/>
      <c r="G22" s="323"/>
      <c r="H22" s="323"/>
      <c r="I22" s="323"/>
      <c r="J22" s="323"/>
      <c r="K22" s="323"/>
      <c r="L22" s="323"/>
      <c r="M22" s="323"/>
      <c r="N22" s="324"/>
    </row>
    <row r="23" spans="1:166" ht="13.5" hidden="1" customHeight="1" x14ac:dyDescent="0.25">
      <c r="A23" s="816"/>
      <c r="B23" s="817"/>
      <c r="C23" s="325"/>
      <c r="D23" s="326"/>
      <c r="E23" s="326"/>
      <c r="F23" s="326"/>
      <c r="G23" s="326"/>
      <c r="H23" s="326"/>
      <c r="I23" s="326"/>
      <c r="J23" s="326"/>
      <c r="K23" s="326"/>
      <c r="L23" s="326"/>
      <c r="M23" s="326"/>
      <c r="N23" s="327"/>
    </row>
    <row r="24" spans="1:166" ht="18.75" customHeight="1" x14ac:dyDescent="0.25">
      <c r="A24" s="818" t="s">
        <v>0</v>
      </c>
      <c r="B24" s="819"/>
      <c r="C24" s="819"/>
      <c r="D24" s="819"/>
      <c r="E24" s="819"/>
      <c r="F24" s="819"/>
      <c r="G24" s="819"/>
      <c r="H24" s="819"/>
      <c r="I24" s="819"/>
      <c r="J24" s="819"/>
      <c r="K24" s="819"/>
      <c r="L24" s="819"/>
      <c r="M24" s="819"/>
      <c r="N24" s="820"/>
      <c r="R24" s="61"/>
      <c r="S24" s="61"/>
      <c r="T24" s="61"/>
      <c r="U24" s="61"/>
      <c r="V24" s="61"/>
      <c r="W24" s="61"/>
      <c r="X24" s="61"/>
      <c r="Y24" s="61"/>
      <c r="Z24" s="61"/>
      <c r="AA24" s="61"/>
      <c r="AB24" s="61"/>
      <c r="AC24" s="61"/>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row>
    <row r="25" spans="1:166" ht="27" customHeight="1" x14ac:dyDescent="0.25">
      <c r="A25" s="63">
        <v>1</v>
      </c>
      <c r="B25" s="804" t="s">
        <v>447</v>
      </c>
      <c r="C25" s="805"/>
      <c r="D25" s="805"/>
      <c r="E25" s="805"/>
      <c r="F25" s="805"/>
      <c r="G25" s="806"/>
      <c r="H25" s="63">
        <v>6</v>
      </c>
      <c r="I25" s="807"/>
      <c r="J25" s="808"/>
      <c r="K25" s="808"/>
      <c r="L25" s="808"/>
      <c r="M25" s="808"/>
      <c r="N25" s="809"/>
      <c r="R25" s="61"/>
      <c r="S25" s="61"/>
      <c r="T25" s="61"/>
      <c r="U25" s="61"/>
      <c r="V25" s="61"/>
      <c r="W25" s="61"/>
      <c r="X25" s="61"/>
      <c r="Y25" s="61"/>
      <c r="Z25" s="61"/>
      <c r="AA25" s="61"/>
      <c r="AB25" s="61"/>
      <c r="AC25" s="61"/>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row>
    <row r="26" spans="1:166" ht="27" customHeight="1" x14ac:dyDescent="0.25">
      <c r="A26" s="63">
        <v>2</v>
      </c>
      <c r="B26" s="804" t="s">
        <v>450</v>
      </c>
      <c r="C26" s="805"/>
      <c r="D26" s="805"/>
      <c r="E26" s="805"/>
      <c r="F26" s="805"/>
      <c r="G26" s="806"/>
      <c r="H26" s="63">
        <v>7</v>
      </c>
      <c r="I26" s="807"/>
      <c r="J26" s="808"/>
      <c r="K26" s="808"/>
      <c r="L26" s="808"/>
      <c r="M26" s="808"/>
      <c r="N26" s="809"/>
      <c r="R26" s="61"/>
      <c r="S26" s="61"/>
      <c r="T26" s="61"/>
      <c r="U26" s="61"/>
      <c r="V26" s="61"/>
      <c r="W26" s="61"/>
      <c r="X26" s="61"/>
      <c r="Y26" s="61"/>
      <c r="Z26" s="61"/>
      <c r="AA26" s="61"/>
      <c r="AB26" s="61"/>
      <c r="AC26" s="61"/>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row>
    <row r="27" spans="1:166" ht="34.5" customHeight="1" x14ac:dyDescent="0.25">
      <c r="A27" s="63">
        <v>3</v>
      </c>
      <c r="B27" s="804" t="s">
        <v>449</v>
      </c>
      <c r="C27" s="805"/>
      <c r="D27" s="805"/>
      <c r="E27" s="805"/>
      <c r="F27" s="805"/>
      <c r="G27" s="806"/>
      <c r="H27" s="63">
        <v>8</v>
      </c>
      <c r="I27" s="807"/>
      <c r="J27" s="808"/>
      <c r="K27" s="808"/>
      <c r="L27" s="808"/>
      <c r="M27" s="808"/>
      <c r="N27" s="809"/>
      <c r="R27" s="61"/>
      <c r="S27" s="61"/>
      <c r="T27" s="61"/>
      <c r="U27" s="61"/>
      <c r="V27" s="61"/>
      <c r="W27" s="61"/>
      <c r="X27" s="61"/>
      <c r="Y27" s="61"/>
      <c r="Z27" s="61"/>
      <c r="AA27" s="61"/>
      <c r="AB27" s="61"/>
      <c r="AC27" s="61"/>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row>
    <row r="28" spans="1:166" ht="27" customHeight="1" x14ac:dyDescent="0.25">
      <c r="A28" s="63">
        <v>4</v>
      </c>
      <c r="B28" s="804" t="s">
        <v>448</v>
      </c>
      <c r="C28" s="805"/>
      <c r="D28" s="805"/>
      <c r="E28" s="805"/>
      <c r="F28" s="805"/>
      <c r="G28" s="806"/>
      <c r="H28" s="63">
        <v>9</v>
      </c>
      <c r="I28" s="807"/>
      <c r="J28" s="808"/>
      <c r="K28" s="808"/>
      <c r="L28" s="808"/>
      <c r="M28" s="808"/>
      <c r="N28" s="809"/>
      <c r="R28" s="61"/>
      <c r="S28" s="61"/>
      <c r="T28" s="61"/>
      <c r="U28" s="61"/>
      <c r="V28" s="61"/>
      <c r="W28" s="61"/>
      <c r="X28" s="61"/>
      <c r="Y28" s="61"/>
      <c r="Z28" s="61"/>
      <c r="AA28" s="61"/>
      <c r="AB28" s="61"/>
      <c r="AC28" s="61"/>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row>
    <row r="29" spans="1:166" ht="27" customHeight="1" x14ac:dyDescent="0.25">
      <c r="A29" s="63">
        <v>5</v>
      </c>
      <c r="B29" s="804" t="s">
        <v>451</v>
      </c>
      <c r="C29" s="805"/>
      <c r="D29" s="805"/>
      <c r="E29" s="805"/>
      <c r="F29" s="805"/>
      <c r="G29" s="806"/>
      <c r="H29" s="63">
        <v>10</v>
      </c>
      <c r="I29" s="807"/>
      <c r="J29" s="808"/>
      <c r="K29" s="808"/>
      <c r="L29" s="808"/>
      <c r="M29" s="808"/>
      <c r="N29" s="809"/>
      <c r="R29" s="61"/>
      <c r="S29" s="61"/>
      <c r="T29" s="61"/>
      <c r="U29" s="61"/>
      <c r="V29" s="61"/>
      <c r="W29" s="61"/>
      <c r="X29" s="61"/>
      <c r="Y29" s="61"/>
      <c r="Z29" s="61"/>
      <c r="AA29" s="61"/>
      <c r="AB29" s="61"/>
      <c r="AC29" s="61"/>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row>
    <row r="30" spans="1:166" ht="12.75" x14ac:dyDescent="0.25">
      <c r="A30" s="827" t="s">
        <v>292</v>
      </c>
      <c r="B30" s="828"/>
      <c r="C30" s="828"/>
      <c r="D30" s="828"/>
      <c r="E30" s="828"/>
      <c r="F30" s="828"/>
      <c r="G30" s="828"/>
      <c r="H30" s="828"/>
      <c r="I30" s="828"/>
      <c r="J30" s="828"/>
      <c r="K30" s="828"/>
      <c r="L30" s="828"/>
      <c r="M30" s="828"/>
      <c r="N30" s="829"/>
      <c r="O30" s="64"/>
      <c r="P30" s="64"/>
      <c r="Q30" s="64"/>
      <c r="R30" s="65"/>
    </row>
    <row r="31" spans="1:166" ht="35.25" customHeight="1" x14ac:dyDescent="0.25">
      <c r="A31" s="830" t="s">
        <v>293</v>
      </c>
      <c r="B31" s="831"/>
      <c r="C31" s="831"/>
      <c r="D31" s="831"/>
      <c r="E31" s="831"/>
      <c r="F31" s="831"/>
      <c r="G31" s="831"/>
      <c r="H31" s="832"/>
      <c r="I31" s="818" t="s">
        <v>371</v>
      </c>
      <c r="J31" s="820"/>
      <c r="K31" s="833" t="s">
        <v>372</v>
      </c>
      <c r="L31" s="833"/>
      <c r="M31" s="821" t="s">
        <v>294</v>
      </c>
      <c r="N31" s="821"/>
      <c r="O31" s="821">
        <v>2018</v>
      </c>
      <c r="P31" s="821"/>
      <c r="Q31" s="821">
        <v>2019</v>
      </c>
      <c r="R31" s="821"/>
    </row>
    <row r="32" spans="1:166" x14ac:dyDescent="0.3">
      <c r="A32" s="822" t="s">
        <v>443</v>
      </c>
      <c r="B32" s="823"/>
      <c r="C32" s="823"/>
      <c r="D32" s="823"/>
      <c r="E32" s="823"/>
      <c r="F32" s="823"/>
      <c r="G32" s="823"/>
      <c r="H32" s="824"/>
      <c r="I32" s="825">
        <v>50</v>
      </c>
      <c r="J32" s="825"/>
      <c r="K32" s="825">
        <v>105</v>
      </c>
      <c r="L32" s="825"/>
      <c r="M32" s="826">
        <f>K32-I32</f>
        <v>55</v>
      </c>
      <c r="N32" s="826"/>
      <c r="O32" s="825">
        <v>50</v>
      </c>
      <c r="P32" s="825"/>
      <c r="Q32" s="826">
        <v>50</v>
      </c>
      <c r="R32" s="826"/>
      <c r="S32" s="328"/>
    </row>
    <row r="33" spans="1:19" ht="12.75" x14ac:dyDescent="0.25">
      <c r="A33" s="822"/>
      <c r="B33" s="823"/>
      <c r="C33" s="823"/>
      <c r="D33" s="823"/>
      <c r="E33" s="823"/>
      <c r="F33" s="823"/>
      <c r="G33" s="823"/>
      <c r="H33" s="824"/>
      <c r="I33" s="825"/>
      <c r="J33" s="825"/>
      <c r="K33" s="834"/>
      <c r="L33" s="834"/>
      <c r="M33" s="826"/>
      <c r="N33" s="826"/>
      <c r="O33" s="825"/>
      <c r="P33" s="825"/>
      <c r="Q33" s="825"/>
      <c r="R33" s="825"/>
      <c r="S33" s="328"/>
    </row>
    <row r="34" spans="1:19" s="93" customFormat="1" ht="12.75" x14ac:dyDescent="0.25">
      <c r="A34" s="822"/>
      <c r="B34" s="823"/>
      <c r="C34" s="823"/>
      <c r="D34" s="823"/>
      <c r="E34" s="823"/>
      <c r="F34" s="823"/>
      <c r="G34" s="823"/>
      <c r="H34" s="824"/>
      <c r="I34" s="825"/>
      <c r="J34" s="825"/>
      <c r="K34" s="834"/>
      <c r="L34" s="834"/>
      <c r="M34" s="826"/>
      <c r="N34" s="826"/>
      <c r="O34" s="825"/>
      <c r="P34" s="825"/>
      <c r="Q34" s="825"/>
      <c r="R34" s="825"/>
    </row>
    <row r="35" spans="1:19" ht="23.25" customHeight="1" x14ac:dyDescent="0.25">
      <c r="A35" s="830" t="s">
        <v>295</v>
      </c>
      <c r="B35" s="831"/>
      <c r="C35" s="831"/>
      <c r="D35" s="831"/>
      <c r="E35" s="831"/>
      <c r="F35" s="831"/>
      <c r="G35" s="831"/>
      <c r="H35" s="832"/>
      <c r="I35" s="818" t="s">
        <v>371</v>
      </c>
      <c r="J35" s="820"/>
      <c r="K35" s="833" t="s">
        <v>372</v>
      </c>
      <c r="L35" s="833"/>
      <c r="M35" s="821" t="s">
        <v>294</v>
      </c>
      <c r="N35" s="821"/>
      <c r="O35" s="821">
        <v>2018</v>
      </c>
      <c r="P35" s="821"/>
      <c r="Q35" s="821">
        <v>2019</v>
      </c>
      <c r="R35" s="821"/>
    </row>
    <row r="36" spans="1:19" ht="12.75" x14ac:dyDescent="0.25">
      <c r="A36" s="822" t="s">
        <v>442</v>
      </c>
      <c r="B36" s="823"/>
      <c r="C36" s="823"/>
      <c r="D36" s="823"/>
      <c r="E36" s="823"/>
      <c r="F36" s="823"/>
      <c r="G36" s="823"/>
      <c r="H36" s="824"/>
      <c r="I36" s="835">
        <v>1</v>
      </c>
      <c r="J36" s="825"/>
      <c r="K36" s="835">
        <v>1</v>
      </c>
      <c r="L36" s="836"/>
      <c r="M36" s="837">
        <f>K36-I36</f>
        <v>0</v>
      </c>
      <c r="N36" s="837"/>
      <c r="O36" s="835">
        <v>1</v>
      </c>
      <c r="P36" s="825"/>
      <c r="Q36" s="835">
        <v>1</v>
      </c>
      <c r="R36" s="825"/>
    </row>
    <row r="37" spans="1:19" ht="12.75" x14ac:dyDescent="0.25">
      <c r="A37" s="822"/>
      <c r="B37" s="823"/>
      <c r="C37" s="823"/>
      <c r="D37" s="823"/>
      <c r="E37" s="823"/>
      <c r="F37" s="823"/>
      <c r="G37" s="823"/>
      <c r="H37" s="824"/>
      <c r="I37" s="838"/>
      <c r="J37" s="825"/>
      <c r="K37" s="838"/>
      <c r="L37" s="825"/>
      <c r="M37" s="826"/>
      <c r="N37" s="826"/>
      <c r="O37" s="838"/>
      <c r="P37" s="825"/>
      <c r="Q37" s="838"/>
      <c r="R37" s="825"/>
    </row>
    <row r="38" spans="1:19" ht="24" customHeight="1" x14ac:dyDescent="0.25">
      <c r="A38" s="830" t="s">
        <v>296</v>
      </c>
      <c r="B38" s="831"/>
      <c r="C38" s="831"/>
      <c r="D38" s="831"/>
      <c r="E38" s="831"/>
      <c r="F38" s="831"/>
      <c r="G38" s="831"/>
      <c r="H38" s="832"/>
      <c r="I38" s="818" t="s">
        <v>371</v>
      </c>
      <c r="J38" s="820"/>
      <c r="K38" s="833" t="s">
        <v>372</v>
      </c>
      <c r="L38" s="833"/>
      <c r="M38" s="821" t="s">
        <v>294</v>
      </c>
      <c r="N38" s="821"/>
      <c r="O38" s="821">
        <v>2018</v>
      </c>
      <c r="P38" s="821"/>
      <c r="Q38" s="821">
        <v>2019</v>
      </c>
      <c r="R38" s="821"/>
    </row>
    <row r="39" spans="1:19" ht="12.75" x14ac:dyDescent="0.25">
      <c r="A39" s="822" t="s">
        <v>431</v>
      </c>
      <c r="B39" s="823"/>
      <c r="C39" s="823"/>
      <c r="D39" s="823"/>
      <c r="E39" s="823"/>
      <c r="F39" s="823"/>
      <c r="G39" s="823"/>
      <c r="H39" s="824"/>
      <c r="I39" s="839">
        <v>-3605.41</v>
      </c>
      <c r="J39" s="840"/>
      <c r="K39" s="841"/>
      <c r="L39" s="841"/>
      <c r="M39" s="842">
        <f>K39-I39</f>
        <v>3605.41</v>
      </c>
      <c r="N39" s="826"/>
      <c r="O39" s="841">
        <v>-3605.41</v>
      </c>
      <c r="P39" s="841"/>
      <c r="Q39" s="841">
        <v>-3605.41</v>
      </c>
      <c r="R39" s="841"/>
    </row>
    <row r="40" spans="1:19" x14ac:dyDescent="0.3">
      <c r="A40" s="822" t="s">
        <v>433</v>
      </c>
      <c r="B40" s="823"/>
      <c r="C40" s="823"/>
      <c r="D40" s="823"/>
      <c r="E40" s="823"/>
      <c r="F40" s="823"/>
      <c r="G40" s="823"/>
      <c r="H40" s="824"/>
      <c r="I40" s="839">
        <v>4000</v>
      </c>
      <c r="J40" s="840"/>
      <c r="K40" s="841"/>
      <c r="L40" s="841"/>
      <c r="M40" s="842">
        <f>K40-I40</f>
        <v>-4000</v>
      </c>
      <c r="N40" s="826"/>
      <c r="O40" s="841">
        <v>4000</v>
      </c>
      <c r="P40" s="841"/>
      <c r="Q40" s="843">
        <v>4000</v>
      </c>
      <c r="R40" s="843"/>
    </row>
    <row r="41" spans="1:19" ht="31.5" customHeight="1" x14ac:dyDescent="0.25">
      <c r="A41" s="830" t="s">
        <v>297</v>
      </c>
      <c r="B41" s="831"/>
      <c r="C41" s="831"/>
      <c r="D41" s="831"/>
      <c r="E41" s="831"/>
      <c r="F41" s="831"/>
      <c r="G41" s="831"/>
      <c r="H41" s="832"/>
      <c r="I41" s="818" t="s">
        <v>371</v>
      </c>
      <c r="J41" s="820"/>
      <c r="K41" s="833" t="s">
        <v>372</v>
      </c>
      <c r="L41" s="833"/>
      <c r="M41" s="821" t="s">
        <v>294</v>
      </c>
      <c r="N41" s="821"/>
      <c r="O41" s="821">
        <v>2018</v>
      </c>
      <c r="P41" s="821"/>
      <c r="Q41" s="821">
        <v>2019</v>
      </c>
      <c r="R41" s="821"/>
    </row>
    <row r="42" spans="1:19" ht="12.75" x14ac:dyDescent="0.25">
      <c r="A42" s="822" t="s">
        <v>432</v>
      </c>
      <c r="B42" s="823"/>
      <c r="C42" s="823"/>
      <c r="D42" s="823"/>
      <c r="E42" s="823"/>
      <c r="F42" s="823"/>
      <c r="G42" s="823"/>
      <c r="H42" s="824"/>
      <c r="I42" s="825">
        <v>5</v>
      </c>
      <c r="J42" s="825"/>
      <c r="K42" s="825">
        <v>0</v>
      </c>
      <c r="L42" s="825"/>
      <c r="M42" s="825">
        <f>K42-I42</f>
        <v>-5</v>
      </c>
      <c r="N42" s="825"/>
      <c r="O42" s="825">
        <v>4</v>
      </c>
      <c r="P42" s="825"/>
      <c r="Q42" s="825">
        <v>4</v>
      </c>
      <c r="R42" s="825"/>
    </row>
    <row r="43" spans="1:19" ht="12.75" x14ac:dyDescent="0.25">
      <c r="A43" s="822"/>
      <c r="B43" s="823"/>
      <c r="C43" s="823"/>
      <c r="D43" s="823"/>
      <c r="E43" s="823"/>
      <c r="F43" s="823"/>
      <c r="G43" s="823"/>
      <c r="H43" s="824"/>
      <c r="I43" s="825"/>
      <c r="J43" s="825"/>
      <c r="K43" s="825"/>
      <c r="L43" s="825"/>
      <c r="M43" s="826"/>
      <c r="N43" s="826"/>
      <c r="O43" s="825"/>
      <c r="P43" s="825"/>
      <c r="Q43" s="826"/>
      <c r="R43" s="826"/>
    </row>
    <row r="45" spans="1:19" ht="12.75" x14ac:dyDescent="0.25">
      <c r="A45" s="844" t="s">
        <v>298</v>
      </c>
      <c r="B45" s="845"/>
      <c r="C45" s="845"/>
      <c r="D45" s="845"/>
      <c r="E45" s="845"/>
      <c r="F45" s="845"/>
      <c r="G45" s="845"/>
      <c r="H45" s="845"/>
      <c r="I45" s="845"/>
      <c r="J45" s="845"/>
      <c r="K45" s="845"/>
      <c r="L45" s="845"/>
      <c r="M45" s="845"/>
      <c r="N45" s="846"/>
    </row>
    <row r="46" spans="1:19" ht="48.75" customHeight="1" x14ac:dyDescent="0.25">
      <c r="A46" s="847" t="s">
        <v>299</v>
      </c>
      <c r="B46" s="847"/>
      <c r="C46" s="66" t="s">
        <v>300</v>
      </c>
      <c r="D46" s="66" t="s">
        <v>301</v>
      </c>
      <c r="E46" s="66" t="s">
        <v>302</v>
      </c>
      <c r="F46" s="66" t="s">
        <v>303</v>
      </c>
      <c r="G46" s="66" t="s">
        <v>304</v>
      </c>
      <c r="H46" s="66" t="s">
        <v>305</v>
      </c>
      <c r="I46" s="66" t="s">
        <v>306</v>
      </c>
      <c r="J46" s="66" t="s">
        <v>307</v>
      </c>
      <c r="K46" s="66" t="s">
        <v>308</v>
      </c>
      <c r="L46" s="66" t="s">
        <v>309</v>
      </c>
      <c r="M46" s="66" t="s">
        <v>310</v>
      </c>
      <c r="N46" s="66" t="s">
        <v>311</v>
      </c>
    </row>
    <row r="47" spans="1:19" ht="12" customHeight="1" x14ac:dyDescent="0.3">
      <c r="A47" s="848">
        <f>IF(A25&gt;0,A25,"")</f>
        <v>1</v>
      </c>
      <c r="B47" s="849"/>
      <c r="C47" s="67" t="s">
        <v>344</v>
      </c>
      <c r="D47" s="67" t="s">
        <v>344</v>
      </c>
      <c r="E47" s="67" t="s">
        <v>344</v>
      </c>
      <c r="F47" s="68"/>
      <c r="G47" s="68"/>
      <c r="H47" s="68"/>
      <c r="I47" s="68"/>
      <c r="J47" s="96"/>
      <c r="K47" s="68"/>
      <c r="L47" s="67"/>
      <c r="M47" s="67"/>
      <c r="N47" s="67"/>
    </row>
    <row r="48" spans="1:19" ht="12" customHeight="1" thickBot="1" x14ac:dyDescent="0.35">
      <c r="A48" s="850"/>
      <c r="B48" s="851"/>
      <c r="C48" s="70"/>
      <c r="D48" s="70"/>
      <c r="E48" s="70"/>
      <c r="F48" s="71"/>
      <c r="G48" s="71"/>
      <c r="H48" s="71"/>
      <c r="I48" s="71"/>
      <c r="J48" s="97"/>
      <c r="K48" s="72"/>
      <c r="L48" s="71"/>
      <c r="M48" s="71"/>
      <c r="N48" s="70"/>
    </row>
    <row r="49" spans="1:15" ht="12" customHeight="1" x14ac:dyDescent="0.3">
      <c r="A49" s="848">
        <f>IF(A26&gt;0,A26,"")</f>
        <v>2</v>
      </c>
      <c r="B49" s="849"/>
      <c r="C49" s="67"/>
      <c r="D49" s="67"/>
      <c r="E49" s="67"/>
      <c r="F49" s="68" t="s">
        <v>344</v>
      </c>
      <c r="G49" s="68" t="s">
        <v>344</v>
      </c>
      <c r="H49" s="68" t="s">
        <v>344</v>
      </c>
      <c r="I49" s="68" t="s">
        <v>344</v>
      </c>
      <c r="J49" s="68"/>
      <c r="K49" s="68"/>
      <c r="L49" s="67"/>
      <c r="M49" s="67"/>
      <c r="N49" s="67"/>
    </row>
    <row r="50" spans="1:15" ht="13.8" thickBot="1" x14ac:dyDescent="0.35">
      <c r="A50" s="850"/>
      <c r="B50" s="851"/>
      <c r="C50" s="70"/>
      <c r="D50" s="70"/>
      <c r="E50" s="70"/>
      <c r="F50" s="71"/>
      <c r="G50" s="71"/>
      <c r="H50" s="71"/>
      <c r="I50" s="71"/>
      <c r="J50" s="71"/>
      <c r="K50" s="72"/>
      <c r="L50" s="71"/>
      <c r="M50" s="71"/>
      <c r="N50" s="70"/>
    </row>
    <row r="51" spans="1:15" x14ac:dyDescent="0.3">
      <c r="A51" s="848">
        <f>IF(A27&gt;0,A27,"")</f>
        <v>3</v>
      </c>
      <c r="B51" s="849"/>
      <c r="C51" s="67"/>
      <c r="D51" s="94"/>
      <c r="E51" s="67"/>
      <c r="F51" s="68"/>
      <c r="G51" s="68"/>
      <c r="H51" s="68"/>
      <c r="I51" s="68"/>
      <c r="J51" s="68" t="s">
        <v>344</v>
      </c>
      <c r="K51" s="68" t="s">
        <v>344</v>
      </c>
      <c r="L51" s="69" t="s">
        <v>344</v>
      </c>
      <c r="M51" s="68" t="s">
        <v>344</v>
      </c>
      <c r="N51" s="67" t="s">
        <v>344</v>
      </c>
    </row>
    <row r="52" spans="1:15" ht="13.8" thickBot="1" x14ac:dyDescent="0.35">
      <c r="A52" s="850"/>
      <c r="B52" s="851"/>
      <c r="C52" s="70"/>
      <c r="D52" s="70"/>
      <c r="E52" s="70"/>
      <c r="F52" s="71"/>
      <c r="G52" s="71"/>
      <c r="H52" s="71"/>
      <c r="I52" s="71"/>
      <c r="J52" s="71"/>
      <c r="K52" s="72"/>
      <c r="L52" s="72"/>
      <c r="M52" s="72"/>
      <c r="N52" s="70"/>
    </row>
    <row r="53" spans="1:15" x14ac:dyDescent="0.3">
      <c r="A53" s="848">
        <v>4</v>
      </c>
      <c r="B53" s="849"/>
      <c r="C53" s="67" t="s">
        <v>344</v>
      </c>
      <c r="D53" s="67" t="s">
        <v>344</v>
      </c>
      <c r="E53" s="67" t="s">
        <v>344</v>
      </c>
      <c r="F53" s="68" t="s">
        <v>344</v>
      </c>
      <c r="G53" s="68" t="s">
        <v>344</v>
      </c>
      <c r="H53" s="68" t="s">
        <v>344</v>
      </c>
      <c r="I53" s="68" t="s">
        <v>344</v>
      </c>
      <c r="J53" s="68" t="s">
        <v>344</v>
      </c>
      <c r="K53" s="68" t="s">
        <v>344</v>
      </c>
      <c r="L53" s="68" t="s">
        <v>344</v>
      </c>
      <c r="M53" s="68" t="s">
        <v>344</v>
      </c>
      <c r="N53" s="67" t="s">
        <v>344</v>
      </c>
    </row>
    <row r="54" spans="1:15" ht="13.8" thickBot="1" x14ac:dyDescent="0.35">
      <c r="A54" s="850"/>
      <c r="B54" s="851"/>
      <c r="C54" s="70"/>
      <c r="D54" s="70"/>
      <c r="E54" s="70"/>
      <c r="F54" s="71"/>
      <c r="G54" s="71"/>
      <c r="H54" s="71"/>
      <c r="I54" s="71"/>
      <c r="J54" s="71"/>
      <c r="K54" s="71"/>
      <c r="L54" s="70"/>
      <c r="M54" s="70"/>
      <c r="N54" s="73"/>
    </row>
    <row r="55" spans="1:15" x14ac:dyDescent="0.3">
      <c r="A55" s="848">
        <v>5</v>
      </c>
      <c r="B55" s="849"/>
      <c r="C55" s="67"/>
      <c r="D55" s="67"/>
      <c r="E55" s="67"/>
      <c r="F55" s="68"/>
      <c r="G55" s="68"/>
      <c r="H55" s="68"/>
      <c r="I55" s="68"/>
      <c r="J55" s="68"/>
      <c r="K55" s="68"/>
      <c r="L55" s="67"/>
      <c r="M55" s="422" t="s">
        <v>344</v>
      </c>
      <c r="N55" s="422" t="s">
        <v>344</v>
      </c>
    </row>
    <row r="56" spans="1:15" ht="13.8" thickBot="1" x14ac:dyDescent="0.35">
      <c r="A56" s="850"/>
      <c r="B56" s="851"/>
      <c r="C56" s="70"/>
      <c r="D56" s="70"/>
      <c r="E56" s="70"/>
      <c r="F56" s="71"/>
      <c r="G56" s="71"/>
      <c r="H56" s="71"/>
      <c r="I56" s="71"/>
      <c r="J56" s="71"/>
      <c r="K56" s="71"/>
      <c r="L56" s="70"/>
      <c r="M56" s="70"/>
      <c r="N56" s="73"/>
    </row>
    <row r="57" spans="1:15" x14ac:dyDescent="0.3">
      <c r="A57" s="848">
        <v>6</v>
      </c>
      <c r="B57" s="849"/>
      <c r="C57" s="67"/>
      <c r="D57" s="67"/>
      <c r="E57" s="67"/>
      <c r="F57" s="68"/>
      <c r="G57" s="68"/>
      <c r="H57" s="68"/>
      <c r="I57" s="68"/>
      <c r="J57" s="68"/>
      <c r="K57" s="68"/>
      <c r="L57" s="67"/>
      <c r="M57" s="67"/>
      <c r="N57" s="67"/>
    </row>
    <row r="58" spans="1:15" ht="13.8" thickBot="1" x14ac:dyDescent="0.35">
      <c r="A58" s="850"/>
      <c r="B58" s="851"/>
      <c r="C58" s="70"/>
      <c r="D58" s="70"/>
      <c r="E58" s="70"/>
      <c r="F58" s="71"/>
      <c r="G58" s="71"/>
      <c r="H58" s="71"/>
      <c r="I58" s="71"/>
      <c r="J58" s="71"/>
      <c r="K58" s="71"/>
      <c r="L58" s="70"/>
      <c r="M58" s="70"/>
      <c r="N58" s="70"/>
    </row>
    <row r="59" spans="1:15" x14ac:dyDescent="0.3">
      <c r="A59" s="848">
        <v>7</v>
      </c>
      <c r="B59" s="849"/>
      <c r="C59" s="67"/>
      <c r="D59" s="67"/>
      <c r="E59" s="67"/>
      <c r="F59" s="68"/>
      <c r="G59" s="68"/>
      <c r="H59" s="68"/>
      <c r="I59" s="68"/>
      <c r="J59" s="68"/>
      <c r="K59" s="68"/>
      <c r="L59" s="67"/>
      <c r="M59" s="67"/>
      <c r="N59" s="67"/>
    </row>
    <row r="60" spans="1:15" ht="10.5" customHeight="1" thickBot="1" x14ac:dyDescent="0.35">
      <c r="A60" s="850"/>
      <c r="B60" s="851"/>
      <c r="C60" s="70"/>
      <c r="D60" s="70"/>
      <c r="E60" s="70"/>
      <c r="F60" s="71"/>
      <c r="G60" s="71"/>
      <c r="H60" s="71"/>
      <c r="I60" s="71"/>
      <c r="J60" s="71"/>
      <c r="K60" s="71"/>
      <c r="L60" s="70"/>
      <c r="M60" s="70"/>
      <c r="N60" s="70"/>
    </row>
    <row r="61" spans="1:15" ht="1.5" hidden="1" customHeight="1" x14ac:dyDescent="0.25">
      <c r="A61" s="848">
        <v>8</v>
      </c>
      <c r="B61" s="849"/>
      <c r="C61" s="67"/>
      <c r="D61" s="67"/>
      <c r="E61" s="67"/>
      <c r="F61" s="68"/>
      <c r="G61" s="68"/>
      <c r="H61" s="68"/>
      <c r="I61" s="68"/>
      <c r="J61" s="68"/>
      <c r="K61" s="68"/>
      <c r="L61" s="67"/>
      <c r="M61" s="67"/>
      <c r="N61" s="74"/>
      <c r="O61" s="75"/>
    </row>
    <row r="62" spans="1:15" ht="13.5" hidden="1" thickBot="1" x14ac:dyDescent="0.3">
      <c r="A62" s="850"/>
      <c r="B62" s="851"/>
      <c r="C62" s="70"/>
      <c r="D62" s="70"/>
      <c r="E62" s="70"/>
      <c r="F62" s="71"/>
      <c r="G62" s="71"/>
      <c r="H62" s="71"/>
      <c r="I62" s="71"/>
      <c r="J62" s="71"/>
      <c r="K62" s="71"/>
      <c r="L62" s="70"/>
      <c r="M62" s="70"/>
      <c r="N62" s="70"/>
    </row>
    <row r="63" spans="1:15" ht="12.75" hidden="1" x14ac:dyDescent="0.25">
      <c r="A63" s="848">
        <v>9</v>
      </c>
      <c r="B63" s="849"/>
      <c r="C63" s="67"/>
      <c r="D63" s="67"/>
      <c r="E63" s="67"/>
      <c r="F63" s="68"/>
      <c r="G63" s="68"/>
      <c r="H63" s="68"/>
      <c r="I63" s="68"/>
      <c r="J63" s="68"/>
      <c r="K63" s="68"/>
      <c r="L63" s="67"/>
      <c r="M63" s="67"/>
      <c r="N63" s="67"/>
    </row>
    <row r="64" spans="1:15" ht="13.5" hidden="1" thickBot="1" x14ac:dyDescent="0.3">
      <c r="A64" s="850"/>
      <c r="B64" s="851"/>
      <c r="C64" s="70"/>
      <c r="D64" s="70"/>
      <c r="E64" s="70"/>
      <c r="F64" s="71"/>
      <c r="G64" s="71"/>
      <c r="H64" s="71"/>
      <c r="I64" s="71"/>
      <c r="J64" s="71"/>
      <c r="K64" s="71"/>
      <c r="L64" s="70"/>
      <c r="M64" s="70"/>
      <c r="N64" s="70"/>
    </row>
    <row r="65" spans="1:14" ht="12.75" hidden="1" x14ac:dyDescent="0.25">
      <c r="A65" s="848">
        <v>10</v>
      </c>
      <c r="B65" s="849"/>
      <c r="C65" s="67"/>
      <c r="D65" s="67"/>
      <c r="E65" s="67"/>
      <c r="F65" s="68"/>
      <c r="G65" s="68"/>
      <c r="H65" s="68"/>
      <c r="I65" s="68"/>
      <c r="J65" s="68"/>
      <c r="K65" s="68"/>
      <c r="L65" s="67"/>
      <c r="M65" s="67"/>
      <c r="N65" s="67"/>
    </row>
    <row r="66" spans="1:14" ht="13.5" hidden="1" thickBot="1" x14ac:dyDescent="0.3">
      <c r="A66" s="850"/>
      <c r="B66" s="851"/>
      <c r="C66" s="70"/>
      <c r="D66" s="70"/>
      <c r="E66" s="70"/>
      <c r="F66" s="70"/>
      <c r="G66" s="70"/>
      <c r="H66" s="70"/>
      <c r="I66" s="70"/>
      <c r="J66" s="71"/>
      <c r="K66" s="71"/>
      <c r="L66" s="70"/>
      <c r="M66" s="70"/>
      <c r="N66" s="70"/>
    </row>
    <row r="67" spans="1:14" ht="12.75" x14ac:dyDescent="0.25">
      <c r="A67" s="76"/>
      <c r="B67" s="76"/>
      <c r="C67" s="76"/>
      <c r="D67" s="76"/>
      <c r="E67" s="76"/>
      <c r="F67" s="76"/>
      <c r="G67" s="76"/>
      <c r="H67" s="76"/>
      <c r="I67" s="76"/>
      <c r="J67" s="76"/>
      <c r="K67" s="76"/>
      <c r="L67" s="76"/>
      <c r="M67" s="76"/>
      <c r="N67" s="76"/>
    </row>
    <row r="68" spans="1:14" ht="12.75" x14ac:dyDescent="0.25">
      <c r="A68" s="852" t="s">
        <v>312</v>
      </c>
      <c r="B68" s="853"/>
      <c r="C68" s="853"/>
      <c r="D68" s="853"/>
      <c r="E68" s="853"/>
      <c r="F68" s="853"/>
      <c r="G68" s="853"/>
      <c r="H68" s="853"/>
      <c r="I68" s="853"/>
      <c r="J68" s="853"/>
      <c r="K68" s="853"/>
      <c r="L68" s="853"/>
      <c r="M68" s="853"/>
      <c r="N68" s="854"/>
    </row>
    <row r="69" spans="1:14" ht="31.5" customHeight="1" x14ac:dyDescent="0.3">
      <c r="A69" s="77" t="s">
        <v>313</v>
      </c>
      <c r="B69" s="855" t="s">
        <v>314</v>
      </c>
      <c r="C69" s="856"/>
      <c r="D69" s="856"/>
      <c r="E69" s="856"/>
      <c r="F69" s="857"/>
      <c r="G69" s="858" t="s">
        <v>407</v>
      </c>
      <c r="H69" s="859"/>
      <c r="I69" s="859" t="s">
        <v>316</v>
      </c>
      <c r="J69" s="859"/>
      <c r="K69" s="859" t="s">
        <v>317</v>
      </c>
      <c r="L69" s="859"/>
      <c r="M69" s="860" t="s">
        <v>318</v>
      </c>
      <c r="N69" s="860"/>
    </row>
    <row r="70" spans="1:14" ht="12.75" x14ac:dyDescent="0.25">
      <c r="A70" s="331" t="s">
        <v>440</v>
      </c>
      <c r="B70" s="861" t="s">
        <v>434</v>
      </c>
      <c r="C70" s="862"/>
      <c r="D70" s="862"/>
      <c r="E70" s="862"/>
      <c r="F70" s="863"/>
      <c r="G70" s="864">
        <v>10</v>
      </c>
      <c r="H70" s="865"/>
      <c r="I70" s="866">
        <v>50</v>
      </c>
      <c r="J70" s="867"/>
      <c r="K70" s="866" t="s">
        <v>408</v>
      </c>
      <c r="L70" s="867"/>
      <c r="M70" s="868">
        <v>144.47</v>
      </c>
      <c r="N70" s="868"/>
    </row>
    <row r="71" spans="1:14" ht="12.75" x14ac:dyDescent="0.25">
      <c r="A71" s="331" t="s">
        <v>439</v>
      </c>
      <c r="B71" s="861" t="s">
        <v>435</v>
      </c>
      <c r="C71" s="862"/>
      <c r="D71" s="862"/>
      <c r="E71" s="862"/>
      <c r="F71" s="863"/>
      <c r="G71" s="869">
        <v>45</v>
      </c>
      <c r="H71" s="865"/>
      <c r="I71" s="867">
        <v>200</v>
      </c>
      <c r="J71" s="867"/>
      <c r="K71" s="866" t="s">
        <v>408</v>
      </c>
      <c r="L71" s="867"/>
      <c r="M71" s="868">
        <v>3135.51</v>
      </c>
      <c r="N71" s="868"/>
    </row>
    <row r="72" spans="1:14" ht="10.5" customHeight="1" x14ac:dyDescent="0.25">
      <c r="A72" s="331" t="s">
        <v>412</v>
      </c>
      <c r="B72" s="861" t="s">
        <v>436</v>
      </c>
      <c r="C72" s="862"/>
      <c r="D72" s="862"/>
      <c r="E72" s="862"/>
      <c r="F72" s="863"/>
      <c r="G72" s="869">
        <v>45</v>
      </c>
      <c r="H72" s="865"/>
      <c r="I72" s="867">
        <v>200</v>
      </c>
      <c r="J72" s="867"/>
      <c r="K72" s="866" t="s">
        <v>408</v>
      </c>
      <c r="L72" s="867"/>
      <c r="M72" s="868">
        <v>3050.84</v>
      </c>
      <c r="N72" s="868"/>
    </row>
    <row r="73" spans="1:14" ht="12.75" hidden="1" x14ac:dyDescent="0.25">
      <c r="A73" s="331" t="s">
        <v>406</v>
      </c>
      <c r="B73" s="870" t="s">
        <v>437</v>
      </c>
      <c r="C73" s="871"/>
      <c r="D73" s="871"/>
      <c r="E73" s="871"/>
      <c r="F73" s="872"/>
      <c r="G73" s="869"/>
      <c r="H73" s="865"/>
      <c r="I73" s="867"/>
      <c r="J73" s="867"/>
      <c r="K73" s="867"/>
      <c r="L73" s="867"/>
      <c r="M73" s="868"/>
      <c r="N73" s="868"/>
    </row>
    <row r="74" spans="1:14" ht="12.75" hidden="1" x14ac:dyDescent="0.25">
      <c r="A74" s="78"/>
      <c r="B74" s="873"/>
      <c r="C74" s="871"/>
      <c r="D74" s="871"/>
      <c r="E74" s="871"/>
      <c r="F74" s="872"/>
      <c r="G74" s="869"/>
      <c r="H74" s="865"/>
      <c r="I74" s="867"/>
      <c r="J74" s="867"/>
      <c r="K74" s="867"/>
      <c r="L74" s="867"/>
      <c r="M74" s="868"/>
      <c r="N74" s="868"/>
    </row>
    <row r="75" spans="1:14" ht="12.75" hidden="1" x14ac:dyDescent="0.25">
      <c r="A75" s="78"/>
      <c r="B75" s="873"/>
      <c r="C75" s="871"/>
      <c r="D75" s="871"/>
      <c r="E75" s="871"/>
      <c r="F75" s="872"/>
      <c r="G75" s="869"/>
      <c r="H75" s="865"/>
      <c r="I75" s="867"/>
      <c r="J75" s="867"/>
      <c r="K75" s="867"/>
      <c r="L75" s="867"/>
      <c r="M75" s="868"/>
      <c r="N75" s="868"/>
    </row>
    <row r="76" spans="1:14" ht="12" customHeight="1" x14ac:dyDescent="0.25">
      <c r="A76" s="95" t="s">
        <v>413</v>
      </c>
      <c r="B76" s="861" t="s">
        <v>438</v>
      </c>
      <c r="C76" s="862"/>
      <c r="D76" s="862"/>
      <c r="E76" s="862"/>
      <c r="F76" s="863"/>
      <c r="G76" s="864" t="s">
        <v>408</v>
      </c>
      <c r="H76" s="865"/>
      <c r="I76" s="866" t="s">
        <v>408</v>
      </c>
      <c r="J76" s="867"/>
      <c r="K76" s="867"/>
      <c r="L76" s="867"/>
      <c r="M76" s="909" t="s">
        <v>408</v>
      </c>
      <c r="N76" s="868"/>
    </row>
    <row r="77" spans="1:14" ht="16.5" customHeight="1" x14ac:dyDescent="0.25">
      <c r="A77" s="79">
        <f>COUNTA(B70:F76)</f>
        <v>5</v>
      </c>
      <c r="B77" s="910" t="s">
        <v>319</v>
      </c>
      <c r="C77" s="910"/>
      <c r="D77" s="910"/>
      <c r="E77" s="910"/>
      <c r="F77" s="910"/>
      <c r="G77" s="910"/>
      <c r="H77" s="910"/>
      <c r="I77" s="910"/>
      <c r="J77" s="910"/>
      <c r="K77" s="910"/>
      <c r="L77" s="911"/>
      <c r="M77" s="878">
        <f>SUM(M70:N72)</f>
        <v>6330.82</v>
      </c>
      <c r="N77" s="878"/>
    </row>
    <row r="78" spans="1:14" ht="12.75" x14ac:dyDescent="0.25">
      <c r="A78" s="76"/>
      <c r="B78" s="76"/>
      <c r="C78" s="76"/>
      <c r="D78" s="76"/>
      <c r="E78" s="76"/>
      <c r="F78" s="76"/>
      <c r="G78" s="76"/>
      <c r="H78" s="76"/>
      <c r="I78" s="76"/>
      <c r="J78" s="76"/>
      <c r="K78" s="76"/>
      <c r="L78" s="76"/>
      <c r="M78" s="76"/>
      <c r="N78" s="76"/>
    </row>
    <row r="79" spans="1:14" ht="12.75" x14ac:dyDescent="0.25">
      <c r="A79" s="852" t="s">
        <v>320</v>
      </c>
      <c r="B79" s="853"/>
      <c r="C79" s="853"/>
      <c r="D79" s="853"/>
      <c r="E79" s="853"/>
      <c r="F79" s="853"/>
      <c r="G79" s="853"/>
      <c r="H79" s="853"/>
      <c r="I79" s="853"/>
      <c r="J79" s="853"/>
      <c r="K79" s="853"/>
      <c r="L79" s="853"/>
      <c r="M79" s="853"/>
      <c r="N79" s="854"/>
    </row>
    <row r="80" spans="1:14" ht="12.75" x14ac:dyDescent="0.25">
      <c r="A80" s="896" t="s">
        <v>321</v>
      </c>
      <c r="B80" s="897"/>
      <c r="C80" s="897"/>
      <c r="D80" s="898"/>
      <c r="E80" s="896" t="s">
        <v>119</v>
      </c>
      <c r="F80" s="897"/>
      <c r="G80" s="897"/>
      <c r="H80" s="897"/>
      <c r="I80" s="897"/>
      <c r="J80" s="897"/>
      <c r="K80" s="897"/>
      <c r="L80" s="897"/>
      <c r="M80" s="874" t="s">
        <v>322</v>
      </c>
      <c r="N80" s="876"/>
    </row>
    <row r="81" spans="1:16" ht="12.75" customHeight="1" x14ac:dyDescent="0.3">
      <c r="A81" s="899"/>
      <c r="B81" s="900"/>
      <c r="C81" s="900"/>
      <c r="D81" s="901"/>
      <c r="E81" s="899"/>
      <c r="F81" s="900"/>
      <c r="G81" s="900"/>
      <c r="H81" s="900"/>
      <c r="I81" s="900"/>
      <c r="J81" s="900"/>
      <c r="K81" s="900"/>
      <c r="L81" s="901"/>
      <c r="M81" s="905"/>
      <c r="N81" s="906"/>
    </row>
    <row r="82" spans="1:16" x14ac:dyDescent="0.3">
      <c r="A82" s="902"/>
      <c r="B82" s="903"/>
      <c r="C82" s="903"/>
      <c r="D82" s="904"/>
      <c r="E82" s="902"/>
      <c r="F82" s="903"/>
      <c r="G82" s="903"/>
      <c r="H82" s="903"/>
      <c r="I82" s="903"/>
      <c r="J82" s="903"/>
      <c r="K82" s="903"/>
      <c r="L82" s="904"/>
      <c r="M82" s="907"/>
      <c r="N82" s="908"/>
      <c r="O82" s="80"/>
      <c r="P82" s="81"/>
    </row>
    <row r="83" spans="1:16" x14ac:dyDescent="0.3">
      <c r="A83" s="886"/>
      <c r="B83" s="887"/>
      <c r="C83" s="887"/>
      <c r="D83" s="888"/>
      <c r="E83" s="886"/>
      <c r="F83" s="887"/>
      <c r="G83" s="887"/>
      <c r="H83" s="887"/>
      <c r="I83" s="887"/>
      <c r="J83" s="887"/>
      <c r="K83" s="887"/>
      <c r="L83" s="887"/>
      <c r="M83" s="892"/>
      <c r="N83" s="893"/>
    </row>
    <row r="84" spans="1:16" x14ac:dyDescent="0.3">
      <c r="A84" s="889"/>
      <c r="B84" s="890"/>
      <c r="C84" s="890"/>
      <c r="D84" s="891"/>
      <c r="E84" s="889"/>
      <c r="F84" s="890"/>
      <c r="G84" s="890"/>
      <c r="H84" s="890"/>
      <c r="I84" s="890"/>
      <c r="J84" s="890"/>
      <c r="K84" s="890"/>
      <c r="L84" s="890"/>
      <c r="M84" s="894"/>
      <c r="N84" s="895"/>
    </row>
    <row r="85" spans="1:16" x14ac:dyDescent="0.3">
      <c r="A85" s="886"/>
      <c r="B85" s="887"/>
      <c r="C85" s="887"/>
      <c r="D85" s="888"/>
      <c r="E85" s="886"/>
      <c r="F85" s="887"/>
      <c r="G85" s="887"/>
      <c r="H85" s="887"/>
      <c r="I85" s="887"/>
      <c r="J85" s="887"/>
      <c r="K85" s="887"/>
      <c r="L85" s="887"/>
      <c r="M85" s="892"/>
      <c r="N85" s="893"/>
    </row>
    <row r="86" spans="1:16" x14ac:dyDescent="0.3">
      <c r="A86" s="889"/>
      <c r="B86" s="890"/>
      <c r="C86" s="890"/>
      <c r="D86" s="891"/>
      <c r="E86" s="889"/>
      <c r="F86" s="890"/>
      <c r="G86" s="890"/>
      <c r="H86" s="890"/>
      <c r="I86" s="890"/>
      <c r="J86" s="890"/>
      <c r="K86" s="890"/>
      <c r="L86" s="890"/>
      <c r="M86" s="894"/>
      <c r="N86" s="895"/>
    </row>
    <row r="87" spans="1:16" ht="12.75" x14ac:dyDescent="0.25">
      <c r="A87" s="874" t="s">
        <v>323</v>
      </c>
      <c r="B87" s="875"/>
      <c r="C87" s="875"/>
      <c r="D87" s="875"/>
      <c r="E87" s="875"/>
      <c r="F87" s="875"/>
      <c r="G87" s="875"/>
      <c r="H87" s="875"/>
      <c r="I87" s="875"/>
      <c r="J87" s="875"/>
      <c r="K87" s="875"/>
      <c r="L87" s="876"/>
      <c r="M87" s="877">
        <f>M77+M81</f>
        <v>6330.82</v>
      </c>
      <c r="N87" s="878"/>
    </row>
    <row r="65405" spans="251:255" x14ac:dyDescent="0.3">
      <c r="IQ65405" s="58" t="s">
        <v>324</v>
      </c>
      <c r="IR65405" s="58" t="s">
        <v>325</v>
      </c>
      <c r="IS65405" s="58" t="s">
        <v>326</v>
      </c>
      <c r="IT65405" s="58" t="s">
        <v>327</v>
      </c>
      <c r="IU65405" s="58" t="s">
        <v>328</v>
      </c>
    </row>
    <row r="65406" spans="251:255" x14ac:dyDescent="0.3">
      <c r="IQ65406" s="58" t="e">
        <f>#REF!&amp;$C$9</f>
        <v>#REF!</v>
      </c>
      <c r="IR65406" s="58" t="e">
        <f>#REF!</f>
        <v>#REF!</v>
      </c>
      <c r="IS65406" s="58" t="e">
        <f>$B$25&amp;" - "&amp;$B$26&amp;" - "&amp;$B$29&amp;" - "&amp;$I$29&amp;" - "&amp;#REF!&amp;" - "&amp;#REF!&amp;" - "&amp;#REF!&amp;" - "&amp;#REF!</f>
        <v>#REF!</v>
      </c>
      <c r="IT65406" s="58"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58" t="e">
        <f>#REF!</f>
        <v>#REF!</v>
      </c>
    </row>
  </sheetData>
  <mergeCells count="185">
    <mergeCell ref="A87:L87"/>
    <mergeCell ref="M87:N87"/>
    <mergeCell ref="A2:N2"/>
    <mergeCell ref="C11:N18"/>
    <mergeCell ref="A83:D84"/>
    <mergeCell ref="E83:L84"/>
    <mergeCell ref="M83:N84"/>
    <mergeCell ref="A85:D86"/>
    <mergeCell ref="E85:L86"/>
    <mergeCell ref="M85:N86"/>
    <mergeCell ref="A79:N79"/>
    <mergeCell ref="A80:D80"/>
    <mergeCell ref="E80:L80"/>
    <mergeCell ref="M80:N80"/>
    <mergeCell ref="A81:D82"/>
    <mergeCell ref="E81:L82"/>
    <mergeCell ref="M81:N82"/>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B70:F70"/>
    <mergeCell ref="G70:H70"/>
    <mergeCell ref="I70:J70"/>
    <mergeCell ref="K70:L70"/>
    <mergeCell ref="M70:N70"/>
    <mergeCell ref="B71:F71"/>
    <mergeCell ref="G71:H71"/>
    <mergeCell ref="I71:J71"/>
    <mergeCell ref="K71:L71"/>
    <mergeCell ref="M71:N71"/>
    <mergeCell ref="A68:N68"/>
    <mergeCell ref="B69:F69"/>
    <mergeCell ref="G69:H69"/>
    <mergeCell ref="I69:J69"/>
    <mergeCell ref="K69:L69"/>
    <mergeCell ref="M69:N69"/>
    <mergeCell ref="A55:B56"/>
    <mergeCell ref="A57:B58"/>
    <mergeCell ref="A59:B60"/>
    <mergeCell ref="A61:B62"/>
    <mergeCell ref="A63:B64"/>
    <mergeCell ref="A65:B66"/>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3:N53 C61:N61 C55:M55 C59:N59 C57:N57 C63:N63 C65:N65 C47:N47">
    <cfRule type="cellIs" dxfId="7" priority="2" stopIfTrue="1" operator="equal">
      <formula>"x"</formula>
    </cfRule>
  </conditionalFormatting>
  <conditionalFormatting sqref="C50:N50 C52:N52 C54:N54 C62:N62 C60:N60 C56:N56 C58:N58 C64:N64 C66:N66 C48:N48">
    <cfRule type="cellIs" dxfId="6" priority="3" stopIfTrue="1" operator="equal">
      <formula>"x"</formula>
    </cfRule>
  </conditionalFormatting>
  <conditionalFormatting sqref="N55">
    <cfRule type="cellIs" dxfId="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 right="0.7" top="0.75" bottom="0.75" header="0.3" footer="0.3"/>
  <pageSetup paperSize="9" scale="95" orientation="landscape" r:id="rId1"/>
  <rowBreaks count="2" manualBreakCount="2">
    <brk id="29" max="17" man="1"/>
    <brk id="67" max="17" man="1"/>
  </rowBreaks>
  <colBreaks count="1" manualBreakCount="1">
    <brk id="18"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view="pageBreakPreview" topLeftCell="A33" zoomScale="75" zoomScaleNormal="130" zoomScaleSheetLayoutView="75" workbookViewId="0">
      <selection activeCell="A32" sqref="A32:H32"/>
    </sheetView>
  </sheetViews>
  <sheetFormatPr defaultColWidth="9.109375" defaultRowHeight="13.2" x14ac:dyDescent="0.3"/>
  <cols>
    <col min="1" max="1" width="9.44140625" style="57" customWidth="1"/>
    <col min="2" max="2" width="11.33203125" style="57" customWidth="1"/>
    <col min="3" max="3" width="6.33203125" style="57" customWidth="1"/>
    <col min="4" max="9" width="6.5546875" style="57" customWidth="1"/>
    <col min="10" max="10" width="6.88671875" style="57" customWidth="1"/>
    <col min="11" max="11" width="6.5546875" style="57" customWidth="1"/>
    <col min="12" max="12" width="7" style="57" customWidth="1"/>
    <col min="13" max="13" width="6.5546875" style="57" customWidth="1"/>
    <col min="14" max="14" width="5.5546875" style="57" customWidth="1"/>
    <col min="15" max="15" width="7.5546875" style="57" customWidth="1"/>
    <col min="16" max="16" width="3.5546875" style="57" customWidth="1"/>
    <col min="17" max="17" width="6.6640625" style="57" customWidth="1"/>
    <col min="18" max="18" width="5.33203125" style="57" customWidth="1"/>
    <col min="19" max="244" width="9.109375" style="57"/>
    <col min="245" max="245" width="14.109375" style="57" bestFit="1" customWidth="1"/>
    <col min="246" max="16384" width="9.109375" style="57"/>
  </cols>
  <sheetData>
    <row r="1" spans="1:23" s="62" customFormat="1" ht="18" customHeight="1" x14ac:dyDescent="0.3">
      <c r="A1" s="751" t="s">
        <v>421</v>
      </c>
      <c r="B1" s="751"/>
      <c r="C1" s="751"/>
      <c r="D1" s="751"/>
      <c r="E1" s="751"/>
      <c r="F1" s="751"/>
      <c r="G1" s="751"/>
      <c r="H1" s="751"/>
      <c r="I1" s="751"/>
      <c r="J1" s="751"/>
      <c r="K1" s="751"/>
      <c r="L1" s="751"/>
      <c r="M1" s="751"/>
      <c r="N1" s="751"/>
    </row>
    <row r="2" spans="1:23" s="330" customFormat="1" ht="26.25" customHeight="1" x14ac:dyDescent="0.25">
      <c r="A2" s="879" t="s">
        <v>424</v>
      </c>
      <c r="B2" s="879"/>
      <c r="C2" s="879"/>
      <c r="D2" s="879"/>
      <c r="E2" s="879"/>
      <c r="F2" s="879"/>
      <c r="G2" s="879"/>
      <c r="H2" s="879"/>
      <c r="I2" s="879"/>
      <c r="J2" s="879"/>
      <c r="K2" s="879"/>
      <c r="L2" s="879"/>
      <c r="M2" s="879"/>
      <c r="N2" s="879"/>
      <c r="O2" s="329"/>
      <c r="P2" s="329"/>
      <c r="Q2" s="329"/>
      <c r="R2" s="329"/>
      <c r="S2" s="329"/>
      <c r="T2" s="329"/>
      <c r="U2" s="329"/>
      <c r="V2" s="329"/>
      <c r="W2" s="329"/>
    </row>
    <row r="3" spans="1:23" s="59" customFormat="1" ht="44.25" customHeight="1" x14ac:dyDescent="0.25">
      <c r="A3" s="752" t="s">
        <v>422</v>
      </c>
      <c r="B3" s="753"/>
      <c r="C3" s="753"/>
      <c r="D3" s="754"/>
      <c r="E3" s="755" t="s">
        <v>392</v>
      </c>
      <c r="F3" s="756"/>
      <c r="G3" s="756"/>
      <c r="H3" s="757"/>
      <c r="I3" s="758" t="s">
        <v>393</v>
      </c>
      <c r="J3" s="759"/>
      <c r="K3" s="759"/>
      <c r="L3" s="759"/>
      <c r="M3" s="759"/>
      <c r="N3" s="760"/>
    </row>
    <row r="4" spans="1:23" s="59" customFormat="1" ht="12.75" customHeight="1" x14ac:dyDescent="0.3">
      <c r="A4" s="761" t="s">
        <v>423</v>
      </c>
      <c r="B4" s="762"/>
      <c r="C4" s="762"/>
      <c r="D4" s="763"/>
      <c r="E4" s="767"/>
      <c r="F4" s="768"/>
      <c r="G4" s="768"/>
      <c r="H4" s="768"/>
      <c r="I4" s="769" t="s">
        <v>391</v>
      </c>
      <c r="J4" s="770"/>
      <c r="K4" s="770"/>
      <c r="L4" s="771"/>
      <c r="M4" s="771"/>
      <c r="N4" s="772"/>
    </row>
    <row r="5" spans="1:23" s="59" customFormat="1" ht="21.75" customHeight="1" x14ac:dyDescent="0.3">
      <c r="A5" s="764"/>
      <c r="B5" s="765"/>
      <c r="C5" s="765"/>
      <c r="D5" s="766"/>
      <c r="E5" s="768"/>
      <c r="F5" s="768"/>
      <c r="G5" s="768"/>
      <c r="H5" s="768"/>
      <c r="I5" s="773"/>
      <c r="J5" s="774"/>
      <c r="K5" s="774"/>
      <c r="L5" s="774"/>
      <c r="M5" s="774"/>
      <c r="N5" s="775"/>
    </row>
    <row r="6" spans="1:23" s="59" customFormat="1" ht="21.75" customHeight="1" x14ac:dyDescent="0.3">
      <c r="A6" s="790" t="s">
        <v>285</v>
      </c>
      <c r="B6" s="791"/>
      <c r="C6" s="791"/>
      <c r="D6" s="792"/>
      <c r="E6" s="796" t="s">
        <v>389</v>
      </c>
      <c r="F6" s="796"/>
      <c r="G6" s="796"/>
      <c r="H6" s="797"/>
      <c r="I6" s="800" t="s">
        <v>286</v>
      </c>
      <c r="J6" s="800"/>
      <c r="K6" s="800"/>
      <c r="L6" s="800"/>
      <c r="M6" s="800"/>
      <c r="N6" s="800"/>
    </row>
    <row r="7" spans="1:23" s="59" customFormat="1" ht="27" customHeight="1" x14ac:dyDescent="0.3">
      <c r="A7" s="793"/>
      <c r="B7" s="794"/>
      <c r="C7" s="794"/>
      <c r="D7" s="795"/>
      <c r="E7" s="798"/>
      <c r="F7" s="798"/>
      <c r="G7" s="798"/>
      <c r="H7" s="799"/>
      <c r="I7" s="801">
        <v>2017</v>
      </c>
      <c r="J7" s="802"/>
      <c r="K7" s="803">
        <v>2018</v>
      </c>
      <c r="L7" s="803"/>
      <c r="M7" s="803">
        <v>2019</v>
      </c>
      <c r="N7" s="803"/>
    </row>
    <row r="8" spans="1:23" s="59" customFormat="1" ht="31.5" customHeight="1" x14ac:dyDescent="0.3">
      <c r="A8" s="776" t="s">
        <v>287</v>
      </c>
      <c r="B8" s="777"/>
      <c r="C8" s="777"/>
      <c r="D8" s="778"/>
      <c r="E8" s="913" t="s">
        <v>390</v>
      </c>
      <c r="F8" s="913"/>
      <c r="G8" s="913"/>
      <c r="H8" s="914"/>
      <c r="I8" s="782" t="s">
        <v>288</v>
      </c>
      <c r="J8" s="783"/>
      <c r="K8" s="784" t="s">
        <v>288</v>
      </c>
      <c r="L8" s="784"/>
      <c r="M8" s="784" t="s">
        <v>288</v>
      </c>
      <c r="N8" s="784"/>
    </row>
    <row r="9" spans="1:23" ht="45.75" customHeight="1" x14ac:dyDescent="0.3">
      <c r="A9" s="785" t="s">
        <v>289</v>
      </c>
      <c r="B9" s="786"/>
      <c r="C9" s="787" t="s">
        <v>394</v>
      </c>
      <c r="D9" s="788"/>
      <c r="E9" s="788"/>
      <c r="F9" s="788"/>
      <c r="G9" s="788"/>
      <c r="H9" s="788"/>
      <c r="I9" s="788"/>
      <c r="J9" s="788"/>
      <c r="K9" s="788"/>
      <c r="L9" s="788"/>
      <c r="M9" s="788"/>
      <c r="N9" s="789"/>
      <c r="R9" s="60"/>
    </row>
    <row r="10" spans="1:23" ht="38.25" hidden="1" customHeight="1" x14ac:dyDescent="0.25">
      <c r="A10" s="785"/>
      <c r="B10" s="786"/>
      <c r="C10" s="787"/>
      <c r="D10" s="810"/>
      <c r="E10" s="810"/>
      <c r="F10" s="810"/>
      <c r="G10" s="810"/>
      <c r="H10" s="810"/>
      <c r="I10" s="810"/>
      <c r="J10" s="810"/>
      <c r="K10" s="810"/>
      <c r="L10" s="810"/>
      <c r="M10" s="810"/>
      <c r="N10" s="811"/>
      <c r="R10" s="60"/>
    </row>
    <row r="11" spans="1:23" ht="27.75" customHeight="1" x14ac:dyDescent="0.3">
      <c r="A11" s="812" t="s">
        <v>290</v>
      </c>
      <c r="B11" s="813"/>
      <c r="C11" s="880" t="s">
        <v>395</v>
      </c>
      <c r="D11" s="881"/>
      <c r="E11" s="881"/>
      <c r="F11" s="881"/>
      <c r="G11" s="881"/>
      <c r="H11" s="881"/>
      <c r="I11" s="881"/>
      <c r="J11" s="881"/>
      <c r="K11" s="881"/>
      <c r="L11" s="881"/>
      <c r="M11" s="881"/>
      <c r="N11" s="882"/>
    </row>
    <row r="12" spans="1:23" ht="27.75" customHeight="1" x14ac:dyDescent="0.3">
      <c r="A12" s="814"/>
      <c r="B12" s="815"/>
      <c r="C12" s="883"/>
      <c r="D12" s="884"/>
      <c r="E12" s="884"/>
      <c r="F12" s="884"/>
      <c r="G12" s="884"/>
      <c r="H12" s="884"/>
      <c r="I12" s="884"/>
      <c r="J12" s="884"/>
      <c r="K12" s="884"/>
      <c r="L12" s="884"/>
      <c r="M12" s="884"/>
      <c r="N12" s="885"/>
    </row>
    <row r="13" spans="1:23" ht="27.75" customHeight="1" x14ac:dyDescent="0.3">
      <c r="A13" s="814"/>
      <c r="B13" s="815"/>
      <c r="C13" s="883"/>
      <c r="D13" s="884"/>
      <c r="E13" s="884"/>
      <c r="F13" s="884"/>
      <c r="G13" s="884"/>
      <c r="H13" s="884"/>
      <c r="I13" s="884"/>
      <c r="J13" s="884"/>
      <c r="K13" s="884"/>
      <c r="L13" s="884"/>
      <c r="M13" s="884"/>
      <c r="N13" s="885"/>
    </row>
    <row r="14" spans="1:23" ht="27.75" customHeight="1" x14ac:dyDescent="0.3">
      <c r="A14" s="814"/>
      <c r="B14" s="815"/>
      <c r="C14" s="883"/>
      <c r="D14" s="884"/>
      <c r="E14" s="884"/>
      <c r="F14" s="884"/>
      <c r="G14" s="884"/>
      <c r="H14" s="884"/>
      <c r="I14" s="884"/>
      <c r="J14" s="884"/>
      <c r="K14" s="884"/>
      <c r="L14" s="884"/>
      <c r="M14" s="884"/>
      <c r="N14" s="885"/>
    </row>
    <row r="15" spans="1:23" ht="18.75" hidden="1" customHeight="1" x14ac:dyDescent="0.25">
      <c r="A15" s="814"/>
      <c r="B15" s="815"/>
      <c r="C15" s="322"/>
      <c r="D15" s="323"/>
      <c r="E15" s="323"/>
      <c r="F15" s="323"/>
      <c r="G15" s="323"/>
      <c r="H15" s="323"/>
      <c r="I15" s="323"/>
      <c r="J15" s="323"/>
      <c r="K15" s="323"/>
      <c r="L15" s="323"/>
      <c r="M15" s="323"/>
      <c r="N15" s="324"/>
    </row>
    <row r="16" spans="1:23" ht="16.5" hidden="1" customHeight="1" x14ac:dyDescent="0.25">
      <c r="A16" s="814"/>
      <c r="B16" s="815"/>
      <c r="C16" s="322"/>
      <c r="D16" s="323"/>
      <c r="E16" s="323"/>
      <c r="F16" s="323"/>
      <c r="G16" s="323"/>
      <c r="H16" s="323"/>
      <c r="I16" s="323"/>
      <c r="J16" s="323"/>
      <c r="K16" s="323"/>
      <c r="L16" s="323"/>
      <c r="M16" s="323"/>
      <c r="N16" s="324"/>
    </row>
    <row r="17" spans="1:166" ht="23.25" hidden="1" customHeight="1" x14ac:dyDescent="0.25">
      <c r="A17" s="814"/>
      <c r="B17" s="815"/>
      <c r="C17" s="322"/>
      <c r="D17" s="323"/>
      <c r="E17" s="323"/>
      <c r="F17" s="323"/>
      <c r="G17" s="323"/>
      <c r="H17" s="323"/>
      <c r="I17" s="323"/>
      <c r="J17" s="323"/>
      <c r="K17" s="323"/>
      <c r="L17" s="323"/>
      <c r="M17" s="323"/>
      <c r="N17" s="324"/>
    </row>
    <row r="18" spans="1:166" ht="20.25" hidden="1" customHeight="1" x14ac:dyDescent="0.25">
      <c r="A18" s="814"/>
      <c r="B18" s="815"/>
      <c r="C18" s="322"/>
      <c r="D18" s="323"/>
      <c r="E18" s="323"/>
      <c r="F18" s="323"/>
      <c r="G18" s="323"/>
      <c r="H18" s="323"/>
      <c r="I18" s="323"/>
      <c r="J18" s="323"/>
      <c r="K18" s="323"/>
      <c r="L18" s="323"/>
      <c r="M18" s="323"/>
      <c r="N18" s="324"/>
    </row>
    <row r="19" spans="1:166" ht="13.5" hidden="1" customHeight="1" x14ac:dyDescent="0.25">
      <c r="A19" s="814"/>
      <c r="B19" s="815"/>
      <c r="C19" s="322"/>
      <c r="D19" s="323"/>
      <c r="E19" s="323"/>
      <c r="F19" s="323"/>
      <c r="G19" s="323"/>
      <c r="H19" s="323"/>
      <c r="I19" s="323"/>
      <c r="J19" s="323"/>
      <c r="K19" s="323"/>
      <c r="L19" s="323"/>
      <c r="M19" s="323"/>
      <c r="N19" s="324"/>
    </row>
    <row r="20" spans="1:166" ht="13.5" hidden="1" customHeight="1" x14ac:dyDescent="0.25">
      <c r="A20" s="814"/>
      <c r="B20" s="815"/>
      <c r="C20" s="322"/>
      <c r="D20" s="323"/>
      <c r="E20" s="323"/>
      <c r="F20" s="323"/>
      <c r="G20" s="323"/>
      <c r="H20" s="323"/>
      <c r="I20" s="323"/>
      <c r="J20" s="323"/>
      <c r="K20" s="323"/>
      <c r="L20" s="323"/>
      <c r="M20" s="323"/>
      <c r="N20" s="324"/>
    </row>
    <row r="21" spans="1:166" ht="13.5" hidden="1" customHeight="1" x14ac:dyDescent="0.25">
      <c r="A21" s="814"/>
      <c r="B21" s="815"/>
      <c r="C21" s="322"/>
      <c r="D21" s="323"/>
      <c r="E21" s="323"/>
      <c r="F21" s="323"/>
      <c r="G21" s="323"/>
      <c r="H21" s="323"/>
      <c r="I21" s="323"/>
      <c r="J21" s="323"/>
      <c r="K21" s="323"/>
      <c r="L21" s="323"/>
      <c r="M21" s="323"/>
      <c r="N21" s="324"/>
    </row>
    <row r="22" spans="1:166" ht="13.5" hidden="1" customHeight="1" x14ac:dyDescent="0.25">
      <c r="A22" s="814"/>
      <c r="B22" s="815"/>
      <c r="C22" s="322"/>
      <c r="D22" s="323"/>
      <c r="E22" s="323"/>
      <c r="F22" s="323"/>
      <c r="G22" s="323"/>
      <c r="H22" s="323"/>
      <c r="I22" s="323"/>
      <c r="J22" s="323"/>
      <c r="K22" s="323"/>
      <c r="L22" s="323"/>
      <c r="M22" s="323"/>
      <c r="N22" s="324"/>
    </row>
    <row r="23" spans="1:166" ht="13.5" hidden="1" customHeight="1" x14ac:dyDescent="0.25">
      <c r="A23" s="816"/>
      <c r="B23" s="817"/>
      <c r="C23" s="325"/>
      <c r="D23" s="326"/>
      <c r="E23" s="326"/>
      <c r="F23" s="326"/>
      <c r="G23" s="326"/>
      <c r="H23" s="326"/>
      <c r="I23" s="326"/>
      <c r="J23" s="326"/>
      <c r="K23" s="326"/>
      <c r="L23" s="326"/>
      <c r="M23" s="326"/>
      <c r="N23" s="327"/>
    </row>
    <row r="24" spans="1:166" ht="18.75" customHeight="1" x14ac:dyDescent="0.25">
      <c r="A24" s="818" t="s">
        <v>0</v>
      </c>
      <c r="B24" s="819"/>
      <c r="C24" s="819"/>
      <c r="D24" s="819"/>
      <c r="E24" s="819"/>
      <c r="F24" s="819"/>
      <c r="G24" s="819"/>
      <c r="H24" s="819"/>
      <c r="I24" s="819"/>
      <c r="J24" s="819"/>
      <c r="K24" s="819"/>
      <c r="L24" s="819"/>
      <c r="M24" s="819"/>
      <c r="N24" s="820"/>
      <c r="R24" s="61"/>
      <c r="S24" s="61"/>
      <c r="T24" s="61"/>
      <c r="U24" s="61"/>
      <c r="V24" s="61"/>
      <c r="W24" s="61"/>
      <c r="X24" s="61"/>
      <c r="Y24" s="61"/>
      <c r="Z24" s="61"/>
      <c r="AA24" s="61"/>
      <c r="AB24" s="61"/>
      <c r="AC24" s="61"/>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row>
    <row r="25" spans="1:166" ht="27" customHeight="1" x14ac:dyDescent="0.25">
      <c r="A25" s="63">
        <v>1</v>
      </c>
      <c r="B25" s="804" t="s">
        <v>396</v>
      </c>
      <c r="C25" s="805"/>
      <c r="D25" s="805"/>
      <c r="E25" s="805"/>
      <c r="F25" s="805"/>
      <c r="G25" s="806"/>
      <c r="H25" s="63">
        <v>6</v>
      </c>
      <c r="I25" s="807" t="s">
        <v>399</v>
      </c>
      <c r="J25" s="808"/>
      <c r="K25" s="808"/>
      <c r="L25" s="808"/>
      <c r="M25" s="808"/>
      <c r="N25" s="809"/>
      <c r="R25" s="61"/>
      <c r="S25" s="61"/>
      <c r="T25" s="61"/>
      <c r="U25" s="61"/>
      <c r="V25" s="61"/>
      <c r="W25" s="61"/>
      <c r="X25" s="61"/>
      <c r="Y25" s="61"/>
      <c r="Z25" s="61"/>
      <c r="AA25" s="61"/>
      <c r="AB25" s="61"/>
      <c r="AC25" s="61"/>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row>
    <row r="26" spans="1:166" ht="27" customHeight="1" x14ac:dyDescent="0.25">
      <c r="A26" s="63">
        <v>2</v>
      </c>
      <c r="B26" s="804" t="s">
        <v>400</v>
      </c>
      <c r="C26" s="805"/>
      <c r="D26" s="805"/>
      <c r="E26" s="805"/>
      <c r="F26" s="805"/>
      <c r="G26" s="806"/>
      <c r="H26" s="63">
        <v>7</v>
      </c>
      <c r="I26" s="807" t="s">
        <v>402</v>
      </c>
      <c r="J26" s="808"/>
      <c r="K26" s="808"/>
      <c r="L26" s="808"/>
      <c r="M26" s="808"/>
      <c r="N26" s="809"/>
      <c r="R26" s="61"/>
      <c r="S26" s="61"/>
      <c r="T26" s="61"/>
      <c r="U26" s="61"/>
      <c r="V26" s="61"/>
      <c r="W26" s="61"/>
      <c r="X26" s="61"/>
      <c r="Y26" s="61"/>
      <c r="Z26" s="61"/>
      <c r="AA26" s="61"/>
      <c r="AB26" s="61"/>
      <c r="AC26" s="61"/>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row>
    <row r="27" spans="1:166" ht="34.5" customHeight="1" x14ac:dyDescent="0.25">
      <c r="A27" s="63">
        <v>3</v>
      </c>
      <c r="B27" s="804" t="s">
        <v>401</v>
      </c>
      <c r="C27" s="805"/>
      <c r="D27" s="805"/>
      <c r="E27" s="805"/>
      <c r="F27" s="805"/>
      <c r="G27" s="806"/>
      <c r="H27" s="63">
        <v>8</v>
      </c>
      <c r="I27" s="807"/>
      <c r="J27" s="808"/>
      <c r="K27" s="808"/>
      <c r="L27" s="808"/>
      <c r="M27" s="808"/>
      <c r="N27" s="809"/>
      <c r="R27" s="61"/>
      <c r="S27" s="61"/>
      <c r="T27" s="61"/>
      <c r="U27" s="61"/>
      <c r="V27" s="61"/>
      <c r="W27" s="61"/>
      <c r="X27" s="61"/>
      <c r="Y27" s="61"/>
      <c r="Z27" s="61"/>
      <c r="AA27" s="61"/>
      <c r="AB27" s="61"/>
      <c r="AC27" s="61"/>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row>
    <row r="28" spans="1:166" ht="27" customHeight="1" x14ac:dyDescent="0.25">
      <c r="A28" s="63">
        <v>4</v>
      </c>
      <c r="B28" s="804" t="s">
        <v>397</v>
      </c>
      <c r="C28" s="805"/>
      <c r="D28" s="805"/>
      <c r="E28" s="805"/>
      <c r="F28" s="805"/>
      <c r="G28" s="806"/>
      <c r="H28" s="63">
        <v>9</v>
      </c>
      <c r="I28" s="807"/>
      <c r="J28" s="808"/>
      <c r="K28" s="808"/>
      <c r="L28" s="808"/>
      <c r="M28" s="808"/>
      <c r="N28" s="809"/>
      <c r="R28" s="61"/>
      <c r="S28" s="61"/>
      <c r="T28" s="61"/>
      <c r="U28" s="61"/>
      <c r="V28" s="61"/>
      <c r="W28" s="61"/>
      <c r="X28" s="61"/>
      <c r="Y28" s="61"/>
      <c r="Z28" s="61"/>
      <c r="AA28" s="61"/>
      <c r="AB28" s="61"/>
      <c r="AC28" s="61"/>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row>
    <row r="29" spans="1:166" ht="27" customHeight="1" x14ac:dyDescent="0.25">
      <c r="A29" s="63">
        <v>5</v>
      </c>
      <c r="B29" s="804" t="s">
        <v>398</v>
      </c>
      <c r="C29" s="805"/>
      <c r="D29" s="805"/>
      <c r="E29" s="805"/>
      <c r="F29" s="805"/>
      <c r="G29" s="806"/>
      <c r="H29" s="63">
        <v>10</v>
      </c>
      <c r="I29" s="807"/>
      <c r="J29" s="808"/>
      <c r="K29" s="808"/>
      <c r="L29" s="808"/>
      <c r="M29" s="808"/>
      <c r="N29" s="809"/>
      <c r="R29" s="61"/>
      <c r="S29" s="61"/>
      <c r="T29" s="61"/>
      <c r="U29" s="61"/>
      <c r="V29" s="61"/>
      <c r="W29" s="61"/>
      <c r="X29" s="61"/>
      <c r="Y29" s="61"/>
      <c r="Z29" s="61"/>
      <c r="AA29" s="61"/>
      <c r="AB29" s="61"/>
      <c r="AC29" s="61"/>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row>
    <row r="30" spans="1:166" ht="12.75" x14ac:dyDescent="0.25">
      <c r="A30" s="827" t="s">
        <v>292</v>
      </c>
      <c r="B30" s="828"/>
      <c r="C30" s="828"/>
      <c r="D30" s="828"/>
      <c r="E30" s="828"/>
      <c r="F30" s="828"/>
      <c r="G30" s="828"/>
      <c r="H30" s="828"/>
      <c r="I30" s="828"/>
      <c r="J30" s="828"/>
      <c r="K30" s="828"/>
      <c r="L30" s="828"/>
      <c r="M30" s="828"/>
      <c r="N30" s="829"/>
      <c r="O30" s="64"/>
      <c r="P30" s="64"/>
      <c r="Q30" s="64"/>
      <c r="R30" s="65"/>
    </row>
    <row r="31" spans="1:166" ht="35.25" customHeight="1" x14ac:dyDescent="0.25">
      <c r="A31" s="830" t="s">
        <v>293</v>
      </c>
      <c r="B31" s="831"/>
      <c r="C31" s="831"/>
      <c r="D31" s="831"/>
      <c r="E31" s="831"/>
      <c r="F31" s="831"/>
      <c r="G31" s="831"/>
      <c r="H31" s="832"/>
      <c r="I31" s="818" t="s">
        <v>371</v>
      </c>
      <c r="J31" s="820"/>
      <c r="K31" s="833" t="s">
        <v>372</v>
      </c>
      <c r="L31" s="833"/>
      <c r="M31" s="821" t="s">
        <v>294</v>
      </c>
      <c r="N31" s="821"/>
      <c r="O31" s="821">
        <v>2018</v>
      </c>
      <c r="P31" s="821"/>
      <c r="Q31" s="821">
        <v>2019</v>
      </c>
      <c r="R31" s="821"/>
    </row>
    <row r="32" spans="1:166" x14ac:dyDescent="0.3">
      <c r="A32" s="822" t="s">
        <v>420</v>
      </c>
      <c r="B32" s="823"/>
      <c r="C32" s="823"/>
      <c r="D32" s="823"/>
      <c r="E32" s="823"/>
      <c r="F32" s="823"/>
      <c r="G32" s="823"/>
      <c r="H32" s="824"/>
      <c r="I32" s="825">
        <v>130</v>
      </c>
      <c r="J32" s="825"/>
      <c r="K32" s="825">
        <v>134</v>
      </c>
      <c r="L32" s="825"/>
      <c r="M32" s="826">
        <f>K32-I32</f>
        <v>4</v>
      </c>
      <c r="N32" s="826"/>
      <c r="O32" s="825">
        <v>130</v>
      </c>
      <c r="P32" s="825"/>
      <c r="Q32" s="826">
        <v>130</v>
      </c>
      <c r="R32" s="826"/>
      <c r="S32" s="328"/>
    </row>
    <row r="33" spans="1:19" x14ac:dyDescent="0.3">
      <c r="A33" s="822" t="s">
        <v>414</v>
      </c>
      <c r="B33" s="823"/>
      <c r="C33" s="823"/>
      <c r="D33" s="823"/>
      <c r="E33" s="823"/>
      <c r="F33" s="823"/>
      <c r="G33" s="823"/>
      <c r="H33" s="824"/>
      <c r="I33" s="825">
        <v>580</v>
      </c>
      <c r="J33" s="825"/>
      <c r="K33" s="825">
        <v>583</v>
      </c>
      <c r="L33" s="825"/>
      <c r="M33" s="826">
        <f t="shared" ref="M33:M34" si="0">K33-I33</f>
        <v>3</v>
      </c>
      <c r="N33" s="826"/>
      <c r="O33" s="825">
        <v>580</v>
      </c>
      <c r="P33" s="825"/>
      <c r="Q33" s="825">
        <v>580</v>
      </c>
      <c r="R33" s="825"/>
      <c r="S33" s="328"/>
    </row>
    <row r="34" spans="1:19" s="93" customFormat="1" x14ac:dyDescent="0.3">
      <c r="A34" s="822" t="s">
        <v>415</v>
      </c>
      <c r="B34" s="823"/>
      <c r="C34" s="823"/>
      <c r="D34" s="823"/>
      <c r="E34" s="823"/>
      <c r="F34" s="823"/>
      <c r="G34" s="823"/>
      <c r="H34" s="824"/>
      <c r="I34" s="825">
        <v>80</v>
      </c>
      <c r="J34" s="825"/>
      <c r="K34" s="825">
        <v>85</v>
      </c>
      <c r="L34" s="825"/>
      <c r="M34" s="826">
        <f t="shared" si="0"/>
        <v>5</v>
      </c>
      <c r="N34" s="826"/>
      <c r="O34" s="825">
        <v>80</v>
      </c>
      <c r="P34" s="825"/>
      <c r="Q34" s="825">
        <v>80</v>
      </c>
      <c r="R34" s="825"/>
    </row>
    <row r="35" spans="1:19" ht="23.25" customHeight="1" x14ac:dyDescent="0.25">
      <c r="A35" s="830" t="s">
        <v>295</v>
      </c>
      <c r="B35" s="831"/>
      <c r="C35" s="831"/>
      <c r="D35" s="831"/>
      <c r="E35" s="831"/>
      <c r="F35" s="831"/>
      <c r="G35" s="831"/>
      <c r="H35" s="832"/>
      <c r="I35" s="818" t="s">
        <v>371</v>
      </c>
      <c r="J35" s="820"/>
      <c r="K35" s="833" t="s">
        <v>372</v>
      </c>
      <c r="L35" s="833"/>
      <c r="M35" s="821" t="s">
        <v>294</v>
      </c>
      <c r="N35" s="821"/>
      <c r="O35" s="821">
        <v>2018</v>
      </c>
      <c r="P35" s="821"/>
      <c r="Q35" s="821">
        <v>2019</v>
      </c>
      <c r="R35" s="821"/>
    </row>
    <row r="36" spans="1:19" ht="12.75" x14ac:dyDescent="0.25">
      <c r="A36" s="822" t="s">
        <v>416</v>
      </c>
      <c r="B36" s="823"/>
      <c r="C36" s="823"/>
      <c r="D36" s="823"/>
      <c r="E36" s="823"/>
      <c r="F36" s="823"/>
      <c r="G36" s="823"/>
      <c r="H36" s="824"/>
      <c r="I36" s="835">
        <v>1</v>
      </c>
      <c r="J36" s="825"/>
      <c r="K36" s="835">
        <v>1</v>
      </c>
      <c r="L36" s="825"/>
      <c r="M36" s="837">
        <f>K36-I36</f>
        <v>0</v>
      </c>
      <c r="N36" s="837"/>
      <c r="O36" s="835">
        <v>1</v>
      </c>
      <c r="P36" s="825"/>
      <c r="Q36" s="835">
        <v>1</v>
      </c>
      <c r="R36" s="825"/>
    </row>
    <row r="37" spans="1:19" ht="12.75" x14ac:dyDescent="0.25">
      <c r="A37" s="822"/>
      <c r="B37" s="823"/>
      <c r="C37" s="823"/>
      <c r="D37" s="823"/>
      <c r="E37" s="823"/>
      <c r="F37" s="823"/>
      <c r="G37" s="823"/>
      <c r="H37" s="824"/>
      <c r="I37" s="838"/>
      <c r="J37" s="825"/>
      <c r="K37" s="838"/>
      <c r="L37" s="825"/>
      <c r="M37" s="826"/>
      <c r="N37" s="826"/>
      <c r="O37" s="838"/>
      <c r="P37" s="825"/>
      <c r="Q37" s="838"/>
      <c r="R37" s="825"/>
    </row>
    <row r="38" spans="1:19" ht="24" customHeight="1" x14ac:dyDescent="0.25">
      <c r="A38" s="830" t="s">
        <v>296</v>
      </c>
      <c r="B38" s="831"/>
      <c r="C38" s="831"/>
      <c r="D38" s="831"/>
      <c r="E38" s="831"/>
      <c r="F38" s="831"/>
      <c r="G38" s="831"/>
      <c r="H38" s="832"/>
      <c r="I38" s="818" t="s">
        <v>371</v>
      </c>
      <c r="J38" s="820"/>
      <c r="K38" s="833" t="s">
        <v>372</v>
      </c>
      <c r="L38" s="833"/>
      <c r="M38" s="821" t="s">
        <v>294</v>
      </c>
      <c r="N38" s="821"/>
      <c r="O38" s="821">
        <v>2018</v>
      </c>
      <c r="P38" s="821"/>
      <c r="Q38" s="821">
        <v>2019</v>
      </c>
      <c r="R38" s="821"/>
    </row>
    <row r="39" spans="1:19" ht="12.75" x14ac:dyDescent="0.25">
      <c r="A39" s="822" t="s">
        <v>452</v>
      </c>
      <c r="B39" s="823"/>
      <c r="C39" s="823"/>
      <c r="D39" s="823"/>
      <c r="E39" s="823"/>
      <c r="F39" s="823"/>
      <c r="G39" s="823"/>
      <c r="H39" s="824"/>
      <c r="I39" s="841">
        <v>3479.94</v>
      </c>
      <c r="J39" s="841"/>
      <c r="K39" s="841">
        <v>5809.92</v>
      </c>
      <c r="L39" s="841"/>
      <c r="M39" s="842">
        <f>K39-I39</f>
        <v>2329.98</v>
      </c>
      <c r="N39" s="826"/>
      <c r="O39" s="841">
        <v>3479.94</v>
      </c>
      <c r="P39" s="841"/>
      <c r="Q39" s="841">
        <v>3479.94</v>
      </c>
      <c r="R39" s="841"/>
    </row>
    <row r="40" spans="1:19" ht="12.75" x14ac:dyDescent="0.25">
      <c r="A40" s="822" t="s">
        <v>419</v>
      </c>
      <c r="B40" s="823"/>
      <c r="C40" s="823"/>
      <c r="D40" s="823"/>
      <c r="E40" s="823"/>
      <c r="F40" s="823"/>
      <c r="G40" s="823"/>
      <c r="H40" s="824"/>
      <c r="I40" s="841">
        <v>3363.62</v>
      </c>
      <c r="J40" s="841"/>
      <c r="K40" s="841">
        <v>3566.6</v>
      </c>
      <c r="L40" s="841"/>
      <c r="M40" s="842">
        <f>K40-I40</f>
        <v>202.98000000000002</v>
      </c>
      <c r="N40" s="826"/>
      <c r="O40" s="841">
        <v>3363.62</v>
      </c>
      <c r="P40" s="841"/>
      <c r="Q40" s="843">
        <v>3363.62</v>
      </c>
      <c r="R40" s="843"/>
    </row>
    <row r="41" spans="1:19" ht="31.5" customHeight="1" x14ac:dyDescent="0.25">
      <c r="A41" s="830" t="s">
        <v>297</v>
      </c>
      <c r="B41" s="831"/>
      <c r="C41" s="831"/>
      <c r="D41" s="831"/>
      <c r="E41" s="831"/>
      <c r="F41" s="831"/>
      <c r="G41" s="831"/>
      <c r="H41" s="832"/>
      <c r="I41" s="818" t="s">
        <v>371</v>
      </c>
      <c r="J41" s="820"/>
      <c r="K41" s="833" t="s">
        <v>372</v>
      </c>
      <c r="L41" s="833"/>
      <c r="M41" s="821" t="s">
        <v>294</v>
      </c>
      <c r="N41" s="821"/>
      <c r="O41" s="821">
        <v>2018</v>
      </c>
      <c r="P41" s="821"/>
      <c r="Q41" s="821">
        <v>2019</v>
      </c>
      <c r="R41" s="821"/>
    </row>
    <row r="42" spans="1:19" x14ac:dyDescent="0.3">
      <c r="A42" s="822" t="s">
        <v>417</v>
      </c>
      <c r="B42" s="823"/>
      <c r="C42" s="823"/>
      <c r="D42" s="823"/>
      <c r="E42" s="823"/>
      <c r="F42" s="823"/>
      <c r="G42" s="823"/>
      <c r="H42" s="824"/>
      <c r="I42" s="835">
        <v>0.1</v>
      </c>
      <c r="J42" s="825"/>
      <c r="K42" s="835">
        <v>0.05</v>
      </c>
      <c r="L42" s="825"/>
      <c r="M42" s="912">
        <f>K42-I42</f>
        <v>-0.05</v>
      </c>
      <c r="N42" s="826"/>
      <c r="O42" s="835">
        <v>0.09</v>
      </c>
      <c r="P42" s="825"/>
      <c r="Q42" s="912">
        <v>0.08</v>
      </c>
      <c r="R42" s="826"/>
    </row>
    <row r="43" spans="1:19" ht="12.75" x14ac:dyDescent="0.25">
      <c r="A43" s="822" t="s">
        <v>418</v>
      </c>
      <c r="B43" s="823"/>
      <c r="C43" s="823"/>
      <c r="D43" s="823"/>
      <c r="E43" s="823"/>
      <c r="F43" s="823"/>
      <c r="G43" s="823"/>
      <c r="H43" s="824"/>
      <c r="I43" s="825">
        <v>20</v>
      </c>
      <c r="J43" s="825"/>
      <c r="K43" s="825">
        <v>30</v>
      </c>
      <c r="L43" s="825"/>
      <c r="M43" s="826">
        <f>K43-I43</f>
        <v>10</v>
      </c>
      <c r="N43" s="826"/>
      <c r="O43" s="825">
        <v>18</v>
      </c>
      <c r="P43" s="825"/>
      <c r="Q43" s="826">
        <v>15</v>
      </c>
      <c r="R43" s="826"/>
    </row>
    <row r="45" spans="1:19" ht="12.75" x14ac:dyDescent="0.25">
      <c r="A45" s="844" t="s">
        <v>298</v>
      </c>
      <c r="B45" s="845"/>
      <c r="C45" s="845"/>
      <c r="D45" s="845"/>
      <c r="E45" s="845"/>
      <c r="F45" s="845"/>
      <c r="G45" s="845"/>
      <c r="H45" s="845"/>
      <c r="I45" s="845"/>
      <c r="J45" s="845"/>
      <c r="K45" s="845"/>
      <c r="L45" s="845"/>
      <c r="M45" s="845"/>
      <c r="N45" s="846"/>
    </row>
    <row r="46" spans="1:19" ht="48.75" customHeight="1" x14ac:dyDescent="0.25">
      <c r="A46" s="847" t="s">
        <v>299</v>
      </c>
      <c r="B46" s="847"/>
      <c r="C46" s="66" t="s">
        <v>300</v>
      </c>
      <c r="D46" s="66" t="s">
        <v>301</v>
      </c>
      <c r="E46" s="66" t="s">
        <v>302</v>
      </c>
      <c r="F46" s="66" t="s">
        <v>303</v>
      </c>
      <c r="G46" s="66" t="s">
        <v>304</v>
      </c>
      <c r="H46" s="66" t="s">
        <v>305</v>
      </c>
      <c r="I46" s="66" t="s">
        <v>306</v>
      </c>
      <c r="J46" s="66" t="s">
        <v>307</v>
      </c>
      <c r="K46" s="66" t="s">
        <v>308</v>
      </c>
      <c r="L46" s="66" t="s">
        <v>309</v>
      </c>
      <c r="M46" s="66" t="s">
        <v>310</v>
      </c>
      <c r="N46" s="66" t="s">
        <v>311</v>
      </c>
    </row>
    <row r="47" spans="1:19" ht="12" customHeight="1" x14ac:dyDescent="0.3">
      <c r="A47" s="848">
        <f>IF(A25&gt;0,A25,"")</f>
        <v>1</v>
      </c>
      <c r="B47" s="849"/>
      <c r="C47" s="67" t="s">
        <v>288</v>
      </c>
      <c r="D47" s="67"/>
      <c r="E47" s="67"/>
      <c r="F47" s="68"/>
      <c r="G47" s="68"/>
      <c r="H47" s="68"/>
      <c r="I47" s="68"/>
      <c r="J47" s="96"/>
      <c r="K47" s="68"/>
      <c r="L47" s="67"/>
      <c r="M47" s="67"/>
      <c r="N47" s="67"/>
    </row>
    <row r="48" spans="1:19" ht="12" customHeight="1" thickBot="1" x14ac:dyDescent="0.35">
      <c r="A48" s="850"/>
      <c r="B48" s="851"/>
      <c r="C48" s="70"/>
      <c r="D48" s="70"/>
      <c r="E48" s="70"/>
      <c r="F48" s="71"/>
      <c r="G48" s="71"/>
      <c r="H48" s="71"/>
      <c r="I48" s="71"/>
      <c r="J48" s="97"/>
      <c r="K48" s="72"/>
      <c r="L48" s="71"/>
      <c r="M48" s="71"/>
      <c r="N48" s="70"/>
    </row>
    <row r="49" spans="1:15" ht="12" customHeight="1" x14ac:dyDescent="0.3">
      <c r="A49" s="848">
        <f>IF(A26&gt;0,A26,"")</f>
        <v>2</v>
      </c>
      <c r="B49" s="849"/>
      <c r="C49" s="67" t="s">
        <v>288</v>
      </c>
      <c r="D49" s="67"/>
      <c r="E49" s="67"/>
      <c r="F49" s="68"/>
      <c r="G49" s="68"/>
      <c r="H49" s="68"/>
      <c r="I49" s="68"/>
      <c r="J49" s="68"/>
      <c r="K49" s="68"/>
      <c r="L49" s="67"/>
      <c r="M49" s="67"/>
      <c r="N49" s="67"/>
    </row>
    <row r="50" spans="1:15" ht="13.8" thickBot="1" x14ac:dyDescent="0.35">
      <c r="A50" s="850"/>
      <c r="B50" s="851"/>
      <c r="C50" s="70"/>
      <c r="D50" s="70"/>
      <c r="E50" s="70"/>
      <c r="F50" s="71"/>
      <c r="G50" s="71"/>
      <c r="H50" s="71"/>
      <c r="I50" s="71"/>
      <c r="J50" s="71"/>
      <c r="K50" s="72"/>
      <c r="L50" s="71"/>
      <c r="M50" s="71"/>
      <c r="N50" s="70"/>
    </row>
    <row r="51" spans="1:15" x14ac:dyDescent="0.3">
      <c r="A51" s="848">
        <f>IF(A27&gt;0,A27,"")</f>
        <v>3</v>
      </c>
      <c r="B51" s="849"/>
      <c r="C51" s="67" t="s">
        <v>288</v>
      </c>
      <c r="D51" s="94"/>
      <c r="E51" s="67"/>
      <c r="F51" s="68"/>
      <c r="G51" s="68"/>
      <c r="H51" s="68"/>
      <c r="I51" s="68"/>
      <c r="J51" s="68"/>
      <c r="K51" s="68"/>
      <c r="L51" s="69"/>
      <c r="M51" s="68"/>
      <c r="N51" s="67"/>
    </row>
    <row r="52" spans="1:15" ht="13.8" thickBot="1" x14ac:dyDescent="0.35">
      <c r="A52" s="850"/>
      <c r="B52" s="851"/>
      <c r="C52" s="70"/>
      <c r="D52" s="70"/>
      <c r="E52" s="70"/>
      <c r="F52" s="71"/>
      <c r="G52" s="71"/>
      <c r="H52" s="71"/>
      <c r="I52" s="71"/>
      <c r="J52" s="71"/>
      <c r="K52" s="72"/>
      <c r="L52" s="72"/>
      <c r="M52" s="72"/>
      <c r="N52" s="70"/>
    </row>
    <row r="53" spans="1:15" x14ac:dyDescent="0.3">
      <c r="A53" s="848">
        <v>4</v>
      </c>
      <c r="B53" s="849"/>
      <c r="C53" s="67"/>
      <c r="D53" s="67"/>
      <c r="E53" s="67" t="s">
        <v>288</v>
      </c>
      <c r="F53" s="68"/>
      <c r="G53" s="68"/>
      <c r="H53" s="68"/>
      <c r="I53" s="68"/>
      <c r="J53" s="68"/>
      <c r="K53" s="68"/>
      <c r="L53" s="68"/>
      <c r="M53" s="68"/>
      <c r="N53" s="67"/>
    </row>
    <row r="54" spans="1:15" ht="13.8" thickBot="1" x14ac:dyDescent="0.35">
      <c r="A54" s="850"/>
      <c r="B54" s="851"/>
      <c r="C54" s="70"/>
      <c r="D54" s="70"/>
      <c r="E54" s="70"/>
      <c r="F54" s="71"/>
      <c r="G54" s="71"/>
      <c r="H54" s="71"/>
      <c r="I54" s="71"/>
      <c r="J54" s="71"/>
      <c r="K54" s="71"/>
      <c r="L54" s="70"/>
      <c r="M54" s="70"/>
      <c r="N54" s="73"/>
    </row>
    <row r="55" spans="1:15" ht="13.8" thickBot="1" x14ac:dyDescent="0.35">
      <c r="A55" s="848">
        <v>5</v>
      </c>
      <c r="B55" s="849"/>
      <c r="C55" s="67"/>
      <c r="D55" s="67"/>
      <c r="E55" s="67"/>
      <c r="F55" s="68" t="s">
        <v>288</v>
      </c>
      <c r="G55" s="68"/>
      <c r="H55" s="68"/>
      <c r="I55" s="68"/>
      <c r="J55" s="68"/>
      <c r="K55" s="68"/>
      <c r="L55" s="67"/>
      <c r="M55" s="67"/>
      <c r="N55" s="73"/>
    </row>
    <row r="56" spans="1:15" ht="13.8" thickBot="1" x14ac:dyDescent="0.35">
      <c r="A56" s="850"/>
      <c r="B56" s="851"/>
      <c r="C56" s="70"/>
      <c r="D56" s="70"/>
      <c r="E56" s="70"/>
      <c r="F56" s="71"/>
      <c r="G56" s="71"/>
      <c r="H56" s="71"/>
      <c r="I56" s="71"/>
      <c r="J56" s="71"/>
      <c r="K56" s="71"/>
      <c r="L56" s="70"/>
      <c r="M56" s="70"/>
      <c r="N56" s="73"/>
    </row>
    <row r="57" spans="1:15" x14ac:dyDescent="0.3">
      <c r="A57" s="848">
        <v>6</v>
      </c>
      <c r="B57" s="849"/>
      <c r="C57" s="67"/>
      <c r="D57" s="67"/>
      <c r="E57" s="67"/>
      <c r="F57" s="68"/>
      <c r="G57" s="68"/>
      <c r="H57" s="68"/>
      <c r="I57" s="68"/>
      <c r="J57" s="68"/>
      <c r="K57" s="68" t="s">
        <v>288</v>
      </c>
      <c r="L57" s="67"/>
      <c r="M57" s="67"/>
      <c r="N57" s="67"/>
    </row>
    <row r="58" spans="1:15" ht="13.8" thickBot="1" x14ac:dyDescent="0.35">
      <c r="A58" s="850"/>
      <c r="B58" s="851"/>
      <c r="C58" s="70"/>
      <c r="D58" s="70"/>
      <c r="E58" s="70"/>
      <c r="F58" s="71"/>
      <c r="G58" s="71"/>
      <c r="H58" s="71"/>
      <c r="I58" s="71"/>
      <c r="J58" s="71"/>
      <c r="K58" s="71"/>
      <c r="L58" s="70"/>
      <c r="M58" s="70"/>
      <c r="N58" s="70"/>
    </row>
    <row r="59" spans="1:15" x14ac:dyDescent="0.3">
      <c r="A59" s="848">
        <v>7</v>
      </c>
      <c r="B59" s="849"/>
      <c r="C59" s="67" t="s">
        <v>288</v>
      </c>
      <c r="D59" s="67"/>
      <c r="E59" s="67"/>
      <c r="F59" s="68" t="s">
        <v>288</v>
      </c>
      <c r="G59" s="68"/>
      <c r="H59" s="68"/>
      <c r="I59" s="68"/>
      <c r="J59" s="68" t="s">
        <v>288</v>
      </c>
      <c r="K59" s="68"/>
      <c r="L59" s="67"/>
      <c r="M59" s="67"/>
      <c r="N59" s="67" t="s">
        <v>288</v>
      </c>
    </row>
    <row r="60" spans="1:15" ht="10.5" customHeight="1" thickBot="1" x14ac:dyDescent="0.35">
      <c r="A60" s="850"/>
      <c r="B60" s="851"/>
      <c r="C60" s="70"/>
      <c r="D60" s="70"/>
      <c r="E60" s="70"/>
      <c r="F60" s="71"/>
      <c r="G60" s="71"/>
      <c r="H60" s="71"/>
      <c r="I60" s="71"/>
      <c r="J60" s="71"/>
      <c r="K60" s="71"/>
      <c r="L60" s="70"/>
      <c r="M60" s="70"/>
      <c r="N60" s="70"/>
    </row>
    <row r="61" spans="1:15" ht="1.5" hidden="1" customHeight="1" x14ac:dyDescent="0.25">
      <c r="A61" s="848">
        <v>8</v>
      </c>
      <c r="B61" s="849"/>
      <c r="C61" s="67"/>
      <c r="D61" s="67"/>
      <c r="E61" s="67"/>
      <c r="F61" s="68"/>
      <c r="G61" s="68"/>
      <c r="H61" s="68"/>
      <c r="I61" s="68"/>
      <c r="J61" s="68"/>
      <c r="K61" s="68"/>
      <c r="L61" s="67"/>
      <c r="M61" s="67"/>
      <c r="N61" s="74"/>
      <c r="O61" s="75"/>
    </row>
    <row r="62" spans="1:15" ht="13.5" hidden="1" thickBot="1" x14ac:dyDescent="0.3">
      <c r="A62" s="850"/>
      <c r="B62" s="851"/>
      <c r="C62" s="70"/>
      <c r="D62" s="70"/>
      <c r="E62" s="70"/>
      <c r="F62" s="71"/>
      <c r="G62" s="71"/>
      <c r="H62" s="71"/>
      <c r="I62" s="71"/>
      <c r="J62" s="71"/>
      <c r="K62" s="71"/>
      <c r="L62" s="70"/>
      <c r="M62" s="70"/>
      <c r="N62" s="70"/>
    </row>
    <row r="63" spans="1:15" ht="12.75" hidden="1" x14ac:dyDescent="0.25">
      <c r="A63" s="848">
        <v>9</v>
      </c>
      <c r="B63" s="849"/>
      <c r="C63" s="67"/>
      <c r="D63" s="67"/>
      <c r="E63" s="67"/>
      <c r="F63" s="68"/>
      <c r="G63" s="68"/>
      <c r="H63" s="68"/>
      <c r="I63" s="68"/>
      <c r="J63" s="68"/>
      <c r="K63" s="68"/>
      <c r="L63" s="67"/>
      <c r="M63" s="67"/>
      <c r="N63" s="67"/>
    </row>
    <row r="64" spans="1:15" ht="13.5" hidden="1" thickBot="1" x14ac:dyDescent="0.3">
      <c r="A64" s="850"/>
      <c r="B64" s="851"/>
      <c r="C64" s="70"/>
      <c r="D64" s="70"/>
      <c r="E64" s="70"/>
      <c r="F64" s="71"/>
      <c r="G64" s="71"/>
      <c r="H64" s="71"/>
      <c r="I64" s="71"/>
      <c r="J64" s="71"/>
      <c r="K64" s="71"/>
      <c r="L64" s="70"/>
      <c r="M64" s="70"/>
      <c r="N64" s="70"/>
    </row>
    <row r="65" spans="1:14" ht="12.75" hidden="1" x14ac:dyDescent="0.25">
      <c r="A65" s="848">
        <v>10</v>
      </c>
      <c r="B65" s="849"/>
      <c r="C65" s="67"/>
      <c r="D65" s="67"/>
      <c r="E65" s="67"/>
      <c r="F65" s="68"/>
      <c r="G65" s="68"/>
      <c r="H65" s="68"/>
      <c r="I65" s="68"/>
      <c r="J65" s="68"/>
      <c r="K65" s="68"/>
      <c r="L65" s="67"/>
      <c r="M65" s="67"/>
      <c r="N65" s="67"/>
    </row>
    <row r="66" spans="1:14" ht="13.5" hidden="1" thickBot="1" x14ac:dyDescent="0.3">
      <c r="A66" s="850"/>
      <c r="B66" s="851"/>
      <c r="C66" s="70"/>
      <c r="D66" s="70"/>
      <c r="E66" s="70"/>
      <c r="F66" s="70"/>
      <c r="G66" s="70"/>
      <c r="H66" s="70"/>
      <c r="I66" s="70"/>
      <c r="J66" s="71"/>
      <c r="K66" s="71"/>
      <c r="L66" s="70"/>
      <c r="M66" s="70"/>
      <c r="N66" s="70"/>
    </row>
    <row r="67" spans="1:14" ht="12.75" x14ac:dyDescent="0.25">
      <c r="A67" s="76"/>
      <c r="B67" s="76"/>
      <c r="C67" s="76"/>
      <c r="D67" s="76"/>
      <c r="E67" s="76"/>
      <c r="F67" s="76"/>
      <c r="G67" s="76"/>
      <c r="H67" s="76"/>
      <c r="I67" s="76"/>
      <c r="J67" s="76"/>
      <c r="K67" s="76"/>
      <c r="L67" s="76"/>
      <c r="M67" s="76"/>
      <c r="N67" s="76"/>
    </row>
    <row r="68" spans="1:14" ht="12.75" x14ac:dyDescent="0.25">
      <c r="A68" s="852" t="s">
        <v>312</v>
      </c>
      <c r="B68" s="853"/>
      <c r="C68" s="853"/>
      <c r="D68" s="853"/>
      <c r="E68" s="853"/>
      <c r="F68" s="853"/>
      <c r="G68" s="853"/>
      <c r="H68" s="853"/>
      <c r="I68" s="853"/>
      <c r="J68" s="853"/>
      <c r="K68" s="853"/>
      <c r="L68" s="853"/>
      <c r="M68" s="853"/>
      <c r="N68" s="854"/>
    </row>
    <row r="69" spans="1:14" ht="31.5" customHeight="1" x14ac:dyDescent="0.3">
      <c r="A69" s="77" t="s">
        <v>313</v>
      </c>
      <c r="B69" s="855" t="s">
        <v>314</v>
      </c>
      <c r="C69" s="856"/>
      <c r="D69" s="856"/>
      <c r="E69" s="856"/>
      <c r="F69" s="857"/>
      <c r="G69" s="858" t="s">
        <v>407</v>
      </c>
      <c r="H69" s="859"/>
      <c r="I69" s="859" t="s">
        <v>316</v>
      </c>
      <c r="J69" s="859"/>
      <c r="K69" s="859" t="s">
        <v>317</v>
      </c>
      <c r="L69" s="859"/>
      <c r="M69" s="860" t="s">
        <v>318</v>
      </c>
      <c r="N69" s="860"/>
    </row>
    <row r="70" spans="1:14" x14ac:dyDescent="0.3">
      <c r="A70" s="95" t="s">
        <v>413</v>
      </c>
      <c r="B70" s="861" t="s">
        <v>403</v>
      </c>
      <c r="C70" s="862"/>
      <c r="D70" s="862"/>
      <c r="E70" s="862"/>
      <c r="F70" s="863"/>
      <c r="G70" s="864" t="s">
        <v>408</v>
      </c>
      <c r="H70" s="865"/>
      <c r="I70" s="866">
        <v>20</v>
      </c>
      <c r="J70" s="867"/>
      <c r="K70" s="866" t="s">
        <v>408</v>
      </c>
      <c r="L70" s="867"/>
      <c r="M70" s="868">
        <v>391.4</v>
      </c>
      <c r="N70" s="868"/>
    </row>
    <row r="71" spans="1:14" x14ac:dyDescent="0.3">
      <c r="A71" s="95" t="s">
        <v>411</v>
      </c>
      <c r="B71" s="861" t="s">
        <v>404</v>
      </c>
      <c r="C71" s="862"/>
      <c r="D71" s="862"/>
      <c r="E71" s="862"/>
      <c r="F71" s="863"/>
      <c r="G71" s="869">
        <v>70</v>
      </c>
      <c r="H71" s="865"/>
      <c r="I71" s="867">
        <v>120</v>
      </c>
      <c r="J71" s="867"/>
      <c r="K71" s="866" t="s">
        <v>408</v>
      </c>
      <c r="L71" s="867"/>
      <c r="M71" s="868">
        <v>1940.4</v>
      </c>
      <c r="N71" s="868"/>
    </row>
    <row r="72" spans="1:14" ht="10.5" customHeight="1" x14ac:dyDescent="0.3">
      <c r="A72" s="95" t="s">
        <v>412</v>
      </c>
      <c r="B72" s="861" t="s">
        <v>405</v>
      </c>
      <c r="C72" s="862"/>
      <c r="D72" s="862"/>
      <c r="E72" s="862"/>
      <c r="F72" s="863"/>
      <c r="G72" s="869">
        <v>30</v>
      </c>
      <c r="H72" s="865"/>
      <c r="I72" s="867">
        <v>60</v>
      </c>
      <c r="J72" s="867"/>
      <c r="K72" s="866" t="s">
        <v>408</v>
      </c>
      <c r="L72" s="867"/>
      <c r="M72" s="868">
        <v>915.6</v>
      </c>
      <c r="N72" s="868"/>
    </row>
    <row r="73" spans="1:14" ht="12.75" hidden="1" x14ac:dyDescent="0.25">
      <c r="A73" s="95" t="s">
        <v>1</v>
      </c>
      <c r="B73" s="870" t="s">
        <v>2</v>
      </c>
      <c r="C73" s="871"/>
      <c r="D73" s="871"/>
      <c r="E73" s="871"/>
      <c r="F73" s="872"/>
      <c r="G73" s="869"/>
      <c r="H73" s="865"/>
      <c r="I73" s="867"/>
      <c r="J73" s="867"/>
      <c r="K73" s="867"/>
      <c r="L73" s="867"/>
      <c r="M73" s="868"/>
      <c r="N73" s="868"/>
    </row>
    <row r="74" spans="1:14" ht="12.75" hidden="1" x14ac:dyDescent="0.25">
      <c r="A74" s="78"/>
      <c r="B74" s="873"/>
      <c r="C74" s="871"/>
      <c r="D74" s="871"/>
      <c r="E74" s="871"/>
      <c r="F74" s="872"/>
      <c r="G74" s="869"/>
      <c r="H74" s="865"/>
      <c r="I74" s="867"/>
      <c r="J74" s="867"/>
      <c r="K74" s="867"/>
      <c r="L74" s="867"/>
      <c r="M74" s="868"/>
      <c r="N74" s="868"/>
    </row>
    <row r="75" spans="1:14" ht="12.75" hidden="1" x14ac:dyDescent="0.25">
      <c r="A75" s="78"/>
      <c r="B75" s="873"/>
      <c r="C75" s="871"/>
      <c r="D75" s="871"/>
      <c r="E75" s="871"/>
      <c r="F75" s="872"/>
      <c r="G75" s="869"/>
      <c r="H75" s="865"/>
      <c r="I75" s="867"/>
      <c r="J75" s="867"/>
      <c r="K75" s="867"/>
      <c r="L75" s="867"/>
      <c r="M75" s="868"/>
      <c r="N75" s="868"/>
    </row>
    <row r="76" spans="1:14" ht="12" customHeight="1" x14ac:dyDescent="0.3">
      <c r="A76" s="78"/>
      <c r="B76" s="873"/>
      <c r="C76" s="871"/>
      <c r="D76" s="871"/>
      <c r="E76" s="871"/>
      <c r="F76" s="872"/>
      <c r="G76" s="869"/>
      <c r="H76" s="865"/>
      <c r="I76" s="867"/>
      <c r="J76" s="867"/>
      <c r="K76" s="867"/>
      <c r="L76" s="867"/>
      <c r="M76" s="868"/>
      <c r="N76" s="868"/>
    </row>
    <row r="77" spans="1:14" ht="16.5" customHeight="1" x14ac:dyDescent="0.3">
      <c r="A77" s="79">
        <f>COUNTA(B70:F76)</f>
        <v>4</v>
      </c>
      <c r="B77" s="910" t="s">
        <v>319</v>
      </c>
      <c r="C77" s="910"/>
      <c r="D77" s="910"/>
      <c r="E77" s="910"/>
      <c r="F77" s="910"/>
      <c r="G77" s="910"/>
      <c r="H77" s="910"/>
      <c r="I77" s="910"/>
      <c r="J77" s="910"/>
      <c r="K77" s="910"/>
      <c r="L77" s="911"/>
      <c r="M77" s="878">
        <f>SUM(M70:N72)</f>
        <v>3247.4</v>
      </c>
      <c r="N77" s="878"/>
    </row>
    <row r="78" spans="1:14" x14ac:dyDescent="0.3">
      <c r="A78" s="76"/>
      <c r="B78" s="76"/>
      <c r="C78" s="76"/>
      <c r="D78" s="76"/>
      <c r="E78" s="76"/>
      <c r="F78" s="76"/>
      <c r="G78" s="76"/>
      <c r="H78" s="76"/>
      <c r="I78" s="76"/>
      <c r="J78" s="76"/>
      <c r="K78" s="76"/>
      <c r="L78" s="76"/>
      <c r="M78" s="76"/>
      <c r="N78" s="76"/>
    </row>
    <row r="79" spans="1:14" x14ac:dyDescent="0.3">
      <c r="A79" s="852" t="s">
        <v>320</v>
      </c>
      <c r="B79" s="853"/>
      <c r="C79" s="853"/>
      <c r="D79" s="853"/>
      <c r="E79" s="853"/>
      <c r="F79" s="853"/>
      <c r="G79" s="853"/>
      <c r="H79" s="853"/>
      <c r="I79" s="853"/>
      <c r="J79" s="853"/>
      <c r="K79" s="853"/>
      <c r="L79" s="853"/>
      <c r="M79" s="853"/>
      <c r="N79" s="854"/>
    </row>
    <row r="80" spans="1:14" x14ac:dyDescent="0.3">
      <c r="A80" s="896" t="s">
        <v>321</v>
      </c>
      <c r="B80" s="897"/>
      <c r="C80" s="897"/>
      <c r="D80" s="898"/>
      <c r="E80" s="896" t="s">
        <v>119</v>
      </c>
      <c r="F80" s="897"/>
      <c r="G80" s="897"/>
      <c r="H80" s="897"/>
      <c r="I80" s="897"/>
      <c r="J80" s="897"/>
      <c r="K80" s="897"/>
      <c r="L80" s="897"/>
      <c r="M80" s="874" t="s">
        <v>322</v>
      </c>
      <c r="N80" s="876"/>
    </row>
    <row r="81" spans="1:16" ht="12.75" customHeight="1" x14ac:dyDescent="0.3">
      <c r="A81" s="899" t="s">
        <v>410</v>
      </c>
      <c r="B81" s="900"/>
      <c r="C81" s="900"/>
      <c r="D81" s="901"/>
      <c r="E81" s="899" t="s">
        <v>409</v>
      </c>
      <c r="F81" s="900"/>
      <c r="G81" s="900"/>
      <c r="H81" s="900"/>
      <c r="I81" s="900"/>
      <c r="J81" s="900"/>
      <c r="K81" s="900"/>
      <c r="L81" s="901"/>
      <c r="M81" s="905">
        <v>2500</v>
      </c>
      <c r="N81" s="906"/>
    </row>
    <row r="82" spans="1:16" x14ac:dyDescent="0.3">
      <c r="A82" s="902"/>
      <c r="B82" s="903"/>
      <c r="C82" s="903"/>
      <c r="D82" s="904"/>
      <c r="E82" s="902"/>
      <c r="F82" s="903"/>
      <c r="G82" s="903"/>
      <c r="H82" s="903"/>
      <c r="I82" s="903"/>
      <c r="J82" s="903"/>
      <c r="K82" s="903"/>
      <c r="L82" s="904"/>
      <c r="M82" s="907"/>
      <c r="N82" s="908"/>
      <c r="O82" s="80"/>
      <c r="P82" s="81"/>
    </row>
    <row r="83" spans="1:16" x14ac:dyDescent="0.3">
      <c r="A83" s="886"/>
      <c r="B83" s="887"/>
      <c r="C83" s="887"/>
      <c r="D83" s="888"/>
      <c r="E83" s="886"/>
      <c r="F83" s="887"/>
      <c r="G83" s="887"/>
      <c r="H83" s="887"/>
      <c r="I83" s="887"/>
      <c r="J83" s="887"/>
      <c r="K83" s="887"/>
      <c r="L83" s="887"/>
      <c r="M83" s="892"/>
      <c r="N83" s="893"/>
    </row>
    <row r="84" spans="1:16" x14ac:dyDescent="0.3">
      <c r="A84" s="889"/>
      <c r="B84" s="890"/>
      <c r="C84" s="890"/>
      <c r="D84" s="891"/>
      <c r="E84" s="889"/>
      <c r="F84" s="890"/>
      <c r="G84" s="890"/>
      <c r="H84" s="890"/>
      <c r="I84" s="890"/>
      <c r="J84" s="890"/>
      <c r="K84" s="890"/>
      <c r="L84" s="890"/>
      <c r="M84" s="894"/>
      <c r="N84" s="895"/>
    </row>
    <row r="85" spans="1:16" x14ac:dyDescent="0.3">
      <c r="A85" s="886"/>
      <c r="B85" s="887"/>
      <c r="C85" s="887"/>
      <c r="D85" s="888"/>
      <c r="E85" s="886"/>
      <c r="F85" s="887"/>
      <c r="G85" s="887"/>
      <c r="H85" s="887"/>
      <c r="I85" s="887"/>
      <c r="J85" s="887"/>
      <c r="K85" s="887"/>
      <c r="L85" s="887"/>
      <c r="M85" s="892"/>
      <c r="N85" s="893"/>
    </row>
    <row r="86" spans="1:16" x14ac:dyDescent="0.3">
      <c r="A86" s="889"/>
      <c r="B86" s="890"/>
      <c r="C86" s="890"/>
      <c r="D86" s="891"/>
      <c r="E86" s="889"/>
      <c r="F86" s="890"/>
      <c r="G86" s="890"/>
      <c r="H86" s="890"/>
      <c r="I86" s="890"/>
      <c r="J86" s="890"/>
      <c r="K86" s="890"/>
      <c r="L86" s="890"/>
      <c r="M86" s="894"/>
      <c r="N86" s="895"/>
    </row>
    <row r="87" spans="1:16" x14ac:dyDescent="0.3">
      <c r="A87" s="874" t="s">
        <v>323</v>
      </c>
      <c r="B87" s="875"/>
      <c r="C87" s="875"/>
      <c r="D87" s="875"/>
      <c r="E87" s="875"/>
      <c r="F87" s="875"/>
      <c r="G87" s="875"/>
      <c r="H87" s="875"/>
      <c r="I87" s="875"/>
      <c r="J87" s="875"/>
      <c r="K87" s="875"/>
      <c r="L87" s="876"/>
      <c r="M87" s="877">
        <f>M77+M81</f>
        <v>5747.4</v>
      </c>
      <c r="N87" s="878"/>
    </row>
    <row r="65405" spans="251:255" x14ac:dyDescent="0.3">
      <c r="IQ65405" s="58" t="s">
        <v>324</v>
      </c>
      <c r="IR65405" s="58" t="s">
        <v>325</v>
      </c>
      <c r="IS65405" s="58" t="s">
        <v>326</v>
      </c>
      <c r="IT65405" s="58" t="s">
        <v>327</v>
      </c>
      <c r="IU65405" s="58" t="s">
        <v>328</v>
      </c>
    </row>
    <row r="65406" spans="251:255" x14ac:dyDescent="0.3">
      <c r="IQ65406" s="58" t="e">
        <f>#REF!&amp;$C$9</f>
        <v>#REF!</v>
      </c>
      <c r="IR65406" s="58" t="e">
        <f>#REF!</f>
        <v>#REF!</v>
      </c>
      <c r="IS65406" s="58" t="e">
        <f>$B$25&amp;" - "&amp;$B$26&amp;" - "&amp;$B$29&amp;" - "&amp;$I$29&amp;" - "&amp;#REF!&amp;" - "&amp;#REF!&amp;" - "&amp;#REF!&amp;" - "&amp;#REF!</f>
        <v>#REF!</v>
      </c>
      <c r="IT65406" s="58"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58" t="e">
        <f>#REF!</f>
        <v>#REF!</v>
      </c>
    </row>
  </sheetData>
  <mergeCells count="185">
    <mergeCell ref="A6:D7"/>
    <mergeCell ref="E6:H7"/>
    <mergeCell ref="I6:N6"/>
    <mergeCell ref="I7:J7"/>
    <mergeCell ref="K7:L7"/>
    <mergeCell ref="M7:N7"/>
    <mergeCell ref="A1:N1"/>
    <mergeCell ref="A3:D3"/>
    <mergeCell ref="E3:H3"/>
    <mergeCell ref="I3:N3"/>
    <mergeCell ref="A4:D5"/>
    <mergeCell ref="E4:H5"/>
    <mergeCell ref="I4:N5"/>
    <mergeCell ref="A2:N2"/>
    <mergeCell ref="M8:N8"/>
    <mergeCell ref="A9:B9"/>
    <mergeCell ref="C9:N9"/>
    <mergeCell ref="A10:B10"/>
    <mergeCell ref="C10:N10"/>
    <mergeCell ref="A8:D8"/>
    <mergeCell ref="E8:H8"/>
    <mergeCell ref="I8:J8"/>
    <mergeCell ref="K8:L8"/>
    <mergeCell ref="B27:G27"/>
    <mergeCell ref="I27:N27"/>
    <mergeCell ref="B28:G28"/>
    <mergeCell ref="I28:N28"/>
    <mergeCell ref="B29:G29"/>
    <mergeCell ref="I29:N29"/>
    <mergeCell ref="A11:B23"/>
    <mergeCell ref="A24:N24"/>
    <mergeCell ref="B25:G25"/>
    <mergeCell ref="I25:N25"/>
    <mergeCell ref="B26:G26"/>
    <mergeCell ref="I26:N26"/>
    <mergeCell ref="C11:N14"/>
    <mergeCell ref="A30:N30"/>
    <mergeCell ref="A31:H31"/>
    <mergeCell ref="I31:J31"/>
    <mergeCell ref="K31:L31"/>
    <mergeCell ref="M31:N31"/>
    <mergeCell ref="A32:H32"/>
    <mergeCell ref="I32:J32"/>
    <mergeCell ref="K32:L32"/>
    <mergeCell ref="M32:N32"/>
    <mergeCell ref="O34:P34"/>
    <mergeCell ref="Q34:R34"/>
    <mergeCell ref="K33:L33"/>
    <mergeCell ref="M33:N33"/>
    <mergeCell ref="O31:P31"/>
    <mergeCell ref="Q31:R31"/>
    <mergeCell ref="O32:P32"/>
    <mergeCell ref="Q32:R32"/>
    <mergeCell ref="O33:P33"/>
    <mergeCell ref="Q33:R33"/>
    <mergeCell ref="A33:H33"/>
    <mergeCell ref="I33:J33"/>
    <mergeCell ref="A35:H35"/>
    <mergeCell ref="I35:J35"/>
    <mergeCell ref="K35:L35"/>
    <mergeCell ref="M35:N35"/>
    <mergeCell ref="A34:H34"/>
    <mergeCell ref="I34:J34"/>
    <mergeCell ref="K34:L34"/>
    <mergeCell ref="M34:N34"/>
    <mergeCell ref="A38:H38"/>
    <mergeCell ref="I38:J38"/>
    <mergeCell ref="K38:L38"/>
    <mergeCell ref="M38:N38"/>
    <mergeCell ref="O38:P38"/>
    <mergeCell ref="Q38:R38"/>
    <mergeCell ref="O35:P35"/>
    <mergeCell ref="Q35:R35"/>
    <mergeCell ref="O36:P36"/>
    <mergeCell ref="Q36:R36"/>
    <mergeCell ref="O37:P37"/>
    <mergeCell ref="Q37:R37"/>
    <mergeCell ref="A36:H36"/>
    <mergeCell ref="I36:J36"/>
    <mergeCell ref="K36:L36"/>
    <mergeCell ref="M36:N36"/>
    <mergeCell ref="K37:L37"/>
    <mergeCell ref="M37:N37"/>
    <mergeCell ref="A37:H37"/>
    <mergeCell ref="I37:J37"/>
    <mergeCell ref="O39:P39"/>
    <mergeCell ref="Q39:R39"/>
    <mergeCell ref="O40:P40"/>
    <mergeCell ref="Q40:R40"/>
    <mergeCell ref="O41:P41"/>
    <mergeCell ref="Q41:R41"/>
    <mergeCell ref="A39:H39"/>
    <mergeCell ref="I39:J39"/>
    <mergeCell ref="K39:L39"/>
    <mergeCell ref="M39:N39"/>
    <mergeCell ref="A40:H40"/>
    <mergeCell ref="I40:J40"/>
    <mergeCell ref="K40:L40"/>
    <mergeCell ref="M40:N40"/>
    <mergeCell ref="Q43:R43"/>
    <mergeCell ref="A45:N45"/>
    <mergeCell ref="A46:B46"/>
    <mergeCell ref="A43:H43"/>
    <mergeCell ref="I43:J43"/>
    <mergeCell ref="K43:L43"/>
    <mergeCell ref="M43:N43"/>
    <mergeCell ref="A42:H42"/>
    <mergeCell ref="I42:J42"/>
    <mergeCell ref="K42:L42"/>
    <mergeCell ref="M42:N42"/>
    <mergeCell ref="O42:P42"/>
    <mergeCell ref="Q42:R42"/>
    <mergeCell ref="A47:B48"/>
    <mergeCell ref="A49:B50"/>
    <mergeCell ref="A51:B52"/>
    <mergeCell ref="A53:B54"/>
    <mergeCell ref="A55:B56"/>
    <mergeCell ref="A57:B58"/>
    <mergeCell ref="A41:H41"/>
    <mergeCell ref="I41:J41"/>
    <mergeCell ref="O43:P43"/>
    <mergeCell ref="K41:L41"/>
    <mergeCell ref="M41:N41"/>
    <mergeCell ref="A59:B60"/>
    <mergeCell ref="A61:B62"/>
    <mergeCell ref="A63:B64"/>
    <mergeCell ref="A65:B66"/>
    <mergeCell ref="A68:N68"/>
    <mergeCell ref="B69:F69"/>
    <mergeCell ref="G69:H69"/>
    <mergeCell ref="I69:J69"/>
    <mergeCell ref="K69:L69"/>
    <mergeCell ref="M69:N69"/>
    <mergeCell ref="M70:N70"/>
    <mergeCell ref="B71:F71"/>
    <mergeCell ref="G71:H71"/>
    <mergeCell ref="I71:J71"/>
    <mergeCell ref="K71:L71"/>
    <mergeCell ref="M71:N71"/>
    <mergeCell ref="B70:F70"/>
    <mergeCell ref="G70:H70"/>
    <mergeCell ref="I70:J70"/>
    <mergeCell ref="K70:L70"/>
    <mergeCell ref="M72:N72"/>
    <mergeCell ref="B73:F73"/>
    <mergeCell ref="G73:H73"/>
    <mergeCell ref="I73:J73"/>
    <mergeCell ref="K73:L73"/>
    <mergeCell ref="M73:N73"/>
    <mergeCell ref="B72:F72"/>
    <mergeCell ref="G72:H72"/>
    <mergeCell ref="I72:J72"/>
    <mergeCell ref="K72:L72"/>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A87:L87"/>
    <mergeCell ref="M87:N87"/>
    <mergeCell ref="A83:D84"/>
    <mergeCell ref="E83:L84"/>
    <mergeCell ref="M83:N84"/>
    <mergeCell ref="A85:D86"/>
    <mergeCell ref="E85:L86"/>
    <mergeCell ref="M85:N86"/>
    <mergeCell ref="A80:D80"/>
    <mergeCell ref="E80:L80"/>
    <mergeCell ref="M80:N80"/>
    <mergeCell ref="A81:D82"/>
    <mergeCell ref="E81:L82"/>
    <mergeCell ref="M81:N82"/>
  </mergeCells>
  <phoneticPr fontId="26" type="noConversion"/>
  <conditionalFormatting sqref="C49:N49 C51:N51 C53:N53 C61:N61 C55:M55 C59:N59 C57:N57 C63:N63 C65:N65 C47:N47">
    <cfRule type="cellIs" dxfId="4" priority="1" stopIfTrue="1" operator="equal">
      <formula>"x"</formula>
    </cfRule>
  </conditionalFormatting>
  <conditionalFormatting sqref="C50:N50 C52:N52 C54:N54 C62:N62 C56:M56 C60:N60 N55:N56 C58:N58 C64:N64 C66:N66 C48:N48">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scale="88" orientation="landscape" r:id="rId1"/>
  <headerFooter alignWithMargins="0"/>
  <rowBreaks count="2" manualBreakCount="2">
    <brk id="29" max="17" man="1"/>
    <brk id="66"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topLeftCell="A29" zoomScaleNormal="100" workbookViewId="0">
      <selection activeCell="A41" sqref="A41:H41"/>
    </sheetView>
  </sheetViews>
  <sheetFormatPr defaultColWidth="9.109375" defaultRowHeight="13.2" x14ac:dyDescent="0.3"/>
  <cols>
    <col min="1" max="1" width="8.5546875" style="57" customWidth="1"/>
    <col min="2" max="3" width="12.33203125" style="57" customWidth="1"/>
    <col min="4" max="4" width="6.44140625" style="57" customWidth="1"/>
    <col min="5" max="6" width="4.88671875" style="57" customWidth="1"/>
    <col min="7" max="7" width="6.5546875" style="57" customWidth="1"/>
    <col min="8" max="8" width="4.44140625" style="57" customWidth="1"/>
    <col min="9" max="9" width="6.5546875" style="57" customWidth="1"/>
    <col min="10" max="10" width="7.109375" style="57" customWidth="1"/>
    <col min="11" max="11" width="6.5546875" style="57" customWidth="1"/>
    <col min="12" max="12" width="6.88671875" style="57" customWidth="1"/>
    <col min="13" max="13" width="6.5546875" style="57" customWidth="1"/>
    <col min="14" max="14" width="6.6640625" style="57" customWidth="1"/>
    <col min="15" max="15" width="9.109375" style="57"/>
    <col min="16" max="16" width="2.88671875" style="57" customWidth="1"/>
    <col min="17" max="17" width="7.109375" style="57" customWidth="1"/>
    <col min="18" max="18" width="4.5546875" style="57" customWidth="1"/>
    <col min="19" max="244" width="9.109375" style="57"/>
    <col min="245" max="245" width="14.109375" style="57" bestFit="1" customWidth="1"/>
    <col min="246" max="16384" width="9.109375" style="57"/>
  </cols>
  <sheetData>
    <row r="1" spans="1:23" ht="18" customHeight="1" x14ac:dyDescent="0.3">
      <c r="A1" s="751" t="s">
        <v>364</v>
      </c>
      <c r="B1" s="751"/>
      <c r="C1" s="751"/>
      <c r="D1" s="751"/>
      <c r="E1" s="751"/>
      <c r="F1" s="751"/>
      <c r="G1" s="751"/>
      <c r="H1" s="751"/>
      <c r="I1" s="751"/>
      <c r="J1" s="751"/>
      <c r="K1" s="751"/>
      <c r="L1" s="751"/>
      <c r="M1" s="751"/>
      <c r="N1" s="751"/>
    </row>
    <row r="2" spans="1:23" ht="26.25" customHeight="1" x14ac:dyDescent="0.25">
      <c r="A2" s="58"/>
      <c r="B2" s="58"/>
      <c r="C2" s="58"/>
      <c r="D2" s="58"/>
      <c r="E2" s="58"/>
      <c r="F2" s="58"/>
      <c r="G2" s="58"/>
      <c r="H2" s="58"/>
      <c r="I2" s="58"/>
      <c r="J2" s="58"/>
      <c r="K2" s="58"/>
      <c r="L2" s="58"/>
      <c r="M2" s="58"/>
      <c r="N2" s="58"/>
      <c r="O2" s="59"/>
      <c r="P2" s="59"/>
      <c r="Q2" s="59"/>
      <c r="R2" s="59"/>
      <c r="S2" s="59"/>
      <c r="T2" s="59"/>
      <c r="U2" s="59"/>
      <c r="V2" s="59"/>
      <c r="W2" s="59"/>
    </row>
    <row r="3" spans="1:23" s="59" customFormat="1" ht="51" customHeight="1" x14ac:dyDescent="0.25">
      <c r="A3" s="752" t="s">
        <v>283</v>
      </c>
      <c r="B3" s="753"/>
      <c r="C3" s="753"/>
      <c r="D3" s="754"/>
      <c r="E3" s="779"/>
      <c r="F3" s="780"/>
      <c r="G3" s="780"/>
      <c r="H3" s="781"/>
      <c r="I3" s="926" t="s">
        <v>367</v>
      </c>
      <c r="J3" s="926"/>
      <c r="K3" s="926"/>
      <c r="L3" s="926"/>
      <c r="M3" s="926"/>
      <c r="N3" s="926"/>
    </row>
    <row r="4" spans="1:23" s="59" customFormat="1" ht="12.75" customHeight="1" x14ac:dyDescent="0.3">
      <c r="A4" s="761" t="s">
        <v>284</v>
      </c>
      <c r="B4" s="762"/>
      <c r="C4" s="762"/>
      <c r="D4" s="763"/>
      <c r="E4" s="767"/>
      <c r="F4" s="768"/>
      <c r="G4" s="768"/>
      <c r="H4" s="768"/>
      <c r="I4" s="769" t="s">
        <v>368</v>
      </c>
      <c r="J4" s="770"/>
      <c r="K4" s="770"/>
      <c r="L4" s="771"/>
      <c r="M4" s="771"/>
      <c r="N4" s="772"/>
    </row>
    <row r="5" spans="1:23" s="59" customFormat="1" ht="21.75" customHeight="1" x14ac:dyDescent="0.3">
      <c r="A5" s="764"/>
      <c r="B5" s="765"/>
      <c r="C5" s="765"/>
      <c r="D5" s="766"/>
      <c r="E5" s="768"/>
      <c r="F5" s="768"/>
      <c r="G5" s="768"/>
      <c r="H5" s="768"/>
      <c r="I5" s="773"/>
      <c r="J5" s="774"/>
      <c r="K5" s="774"/>
      <c r="L5" s="774"/>
      <c r="M5" s="774"/>
      <c r="N5" s="775"/>
    </row>
    <row r="6" spans="1:23" s="59" customFormat="1" ht="21.75" customHeight="1" x14ac:dyDescent="0.3">
      <c r="A6" s="790" t="s">
        <v>285</v>
      </c>
      <c r="B6" s="791"/>
      <c r="C6" s="791"/>
      <c r="D6" s="792"/>
      <c r="E6" s="796"/>
      <c r="F6" s="796"/>
      <c r="G6" s="796"/>
      <c r="H6" s="797"/>
      <c r="I6" s="800" t="s">
        <v>286</v>
      </c>
      <c r="J6" s="800"/>
      <c r="K6" s="800"/>
      <c r="L6" s="800"/>
      <c r="M6" s="800"/>
      <c r="N6" s="800"/>
    </row>
    <row r="7" spans="1:23" s="59" customFormat="1" ht="27" customHeight="1" x14ac:dyDescent="0.3">
      <c r="A7" s="793"/>
      <c r="B7" s="794"/>
      <c r="C7" s="794"/>
      <c r="D7" s="795"/>
      <c r="E7" s="798"/>
      <c r="F7" s="798"/>
      <c r="G7" s="798"/>
      <c r="H7" s="799"/>
      <c r="I7" s="801">
        <v>2017</v>
      </c>
      <c r="J7" s="802"/>
      <c r="K7" s="803">
        <v>2018</v>
      </c>
      <c r="L7" s="803"/>
      <c r="M7" s="803">
        <v>2019</v>
      </c>
      <c r="N7" s="803"/>
    </row>
    <row r="8" spans="1:23" s="59" customFormat="1" ht="31.5" customHeight="1" x14ac:dyDescent="0.3">
      <c r="A8" s="776" t="s">
        <v>287</v>
      </c>
      <c r="B8" s="777"/>
      <c r="C8" s="777"/>
      <c r="D8" s="778"/>
      <c r="E8" s="913"/>
      <c r="F8" s="913"/>
      <c r="G8" s="913"/>
      <c r="H8" s="914"/>
      <c r="I8" s="782" t="s">
        <v>288</v>
      </c>
      <c r="J8" s="783"/>
      <c r="K8" s="784" t="s">
        <v>288</v>
      </c>
      <c r="L8" s="784"/>
      <c r="M8" s="784" t="s">
        <v>288</v>
      </c>
      <c r="N8" s="784"/>
    </row>
    <row r="9" spans="1:23" ht="38.25" customHeight="1" x14ac:dyDescent="0.25">
      <c r="A9" s="785" t="s">
        <v>289</v>
      </c>
      <c r="B9" s="786"/>
      <c r="C9" s="787" t="s">
        <v>329</v>
      </c>
      <c r="D9" s="915"/>
      <c r="E9" s="915"/>
      <c r="F9" s="915"/>
      <c r="G9" s="915"/>
      <c r="H9" s="915"/>
      <c r="I9" s="915"/>
      <c r="J9" s="915"/>
      <c r="K9" s="915"/>
      <c r="L9" s="915"/>
      <c r="M9" s="915"/>
      <c r="N9" s="916"/>
      <c r="R9" s="60"/>
    </row>
    <row r="10" spans="1:23" ht="19.5" customHeight="1" x14ac:dyDescent="0.3">
      <c r="A10" s="812" t="s">
        <v>290</v>
      </c>
      <c r="B10" s="813"/>
      <c r="C10" s="917" t="s">
        <v>370</v>
      </c>
      <c r="D10" s="918"/>
      <c r="E10" s="918"/>
      <c r="F10" s="918"/>
      <c r="G10" s="918"/>
      <c r="H10" s="918"/>
      <c r="I10" s="918"/>
      <c r="J10" s="918"/>
      <c r="K10" s="918"/>
      <c r="L10" s="918"/>
      <c r="M10" s="918"/>
      <c r="N10" s="919"/>
    </row>
    <row r="11" spans="1:23" ht="19.5" customHeight="1" x14ac:dyDescent="0.3">
      <c r="A11" s="814"/>
      <c r="B11" s="815"/>
      <c r="C11" s="920"/>
      <c r="D11" s="921"/>
      <c r="E11" s="921"/>
      <c r="F11" s="921"/>
      <c r="G11" s="921"/>
      <c r="H11" s="921"/>
      <c r="I11" s="921"/>
      <c r="J11" s="921"/>
      <c r="K11" s="921"/>
      <c r="L11" s="921"/>
      <c r="M11" s="921"/>
      <c r="N11" s="922"/>
    </row>
    <row r="12" spans="1:23" ht="22.5" customHeight="1" x14ac:dyDescent="0.3">
      <c r="A12" s="814"/>
      <c r="B12" s="815"/>
      <c r="C12" s="920"/>
      <c r="D12" s="921"/>
      <c r="E12" s="921"/>
      <c r="F12" s="921"/>
      <c r="G12" s="921"/>
      <c r="H12" s="921"/>
      <c r="I12" s="921"/>
      <c r="J12" s="921"/>
      <c r="K12" s="921"/>
      <c r="L12" s="921"/>
      <c r="M12" s="921"/>
      <c r="N12" s="922"/>
    </row>
    <row r="13" spans="1:23" ht="31.5" customHeight="1" x14ac:dyDescent="0.3">
      <c r="A13" s="814"/>
      <c r="B13" s="815"/>
      <c r="C13" s="920"/>
      <c r="D13" s="921"/>
      <c r="E13" s="921"/>
      <c r="F13" s="921"/>
      <c r="G13" s="921"/>
      <c r="H13" s="921"/>
      <c r="I13" s="921"/>
      <c r="J13" s="921"/>
      <c r="K13" s="921"/>
      <c r="L13" s="921"/>
      <c r="M13" s="921"/>
      <c r="N13" s="922"/>
    </row>
    <row r="14" spans="1:23" ht="18.75" hidden="1" customHeight="1" x14ac:dyDescent="0.25">
      <c r="A14" s="814"/>
      <c r="B14" s="815"/>
      <c r="C14" s="920"/>
      <c r="D14" s="921"/>
      <c r="E14" s="921"/>
      <c r="F14" s="921"/>
      <c r="G14" s="921"/>
      <c r="H14" s="921"/>
      <c r="I14" s="921"/>
      <c r="J14" s="921"/>
      <c r="K14" s="921"/>
      <c r="L14" s="921"/>
      <c r="M14" s="921"/>
      <c r="N14" s="922"/>
    </row>
    <row r="15" spans="1:23" ht="16.5" hidden="1" customHeight="1" x14ac:dyDescent="0.25">
      <c r="A15" s="814"/>
      <c r="B15" s="815"/>
      <c r="C15" s="920"/>
      <c r="D15" s="921"/>
      <c r="E15" s="921"/>
      <c r="F15" s="921"/>
      <c r="G15" s="921"/>
      <c r="H15" s="921"/>
      <c r="I15" s="921"/>
      <c r="J15" s="921"/>
      <c r="K15" s="921"/>
      <c r="L15" s="921"/>
      <c r="M15" s="921"/>
      <c r="N15" s="922"/>
    </row>
    <row r="16" spans="1:23" ht="23.25" hidden="1" customHeight="1" x14ac:dyDescent="0.25">
      <c r="A16" s="814"/>
      <c r="B16" s="815"/>
      <c r="C16" s="920"/>
      <c r="D16" s="921"/>
      <c r="E16" s="921"/>
      <c r="F16" s="921"/>
      <c r="G16" s="921"/>
      <c r="H16" s="921"/>
      <c r="I16" s="921"/>
      <c r="J16" s="921"/>
      <c r="K16" s="921"/>
      <c r="L16" s="921"/>
      <c r="M16" s="921"/>
      <c r="N16" s="922"/>
    </row>
    <row r="17" spans="1:166" ht="20.25" hidden="1" customHeight="1" x14ac:dyDescent="0.25">
      <c r="A17" s="814"/>
      <c r="B17" s="815"/>
      <c r="C17" s="920"/>
      <c r="D17" s="921"/>
      <c r="E17" s="921"/>
      <c r="F17" s="921"/>
      <c r="G17" s="921"/>
      <c r="H17" s="921"/>
      <c r="I17" s="921"/>
      <c r="J17" s="921"/>
      <c r="K17" s="921"/>
      <c r="L17" s="921"/>
      <c r="M17" s="921"/>
      <c r="N17" s="922"/>
    </row>
    <row r="18" spans="1:166" ht="13.5" hidden="1" customHeight="1" x14ac:dyDescent="0.25">
      <c r="A18" s="814"/>
      <c r="B18" s="815"/>
      <c r="C18" s="920"/>
      <c r="D18" s="921"/>
      <c r="E18" s="921"/>
      <c r="F18" s="921"/>
      <c r="G18" s="921"/>
      <c r="H18" s="921"/>
      <c r="I18" s="921"/>
      <c r="J18" s="921"/>
      <c r="K18" s="921"/>
      <c r="L18" s="921"/>
      <c r="M18" s="921"/>
      <c r="N18" s="922"/>
    </row>
    <row r="19" spans="1:166" ht="13.5" hidden="1" customHeight="1" x14ac:dyDescent="0.25">
      <c r="A19" s="814"/>
      <c r="B19" s="815"/>
      <c r="C19" s="920"/>
      <c r="D19" s="921"/>
      <c r="E19" s="921"/>
      <c r="F19" s="921"/>
      <c r="G19" s="921"/>
      <c r="H19" s="921"/>
      <c r="I19" s="921"/>
      <c r="J19" s="921"/>
      <c r="K19" s="921"/>
      <c r="L19" s="921"/>
      <c r="M19" s="921"/>
      <c r="N19" s="922"/>
    </row>
    <row r="20" spans="1:166" ht="13.5" customHeight="1" x14ac:dyDescent="0.3">
      <c r="A20" s="814"/>
      <c r="B20" s="815"/>
      <c r="C20" s="920"/>
      <c r="D20" s="921"/>
      <c r="E20" s="921"/>
      <c r="F20" s="921"/>
      <c r="G20" s="921"/>
      <c r="H20" s="921"/>
      <c r="I20" s="921"/>
      <c r="J20" s="921"/>
      <c r="K20" s="921"/>
      <c r="L20" s="921"/>
      <c r="M20" s="921"/>
      <c r="N20" s="922"/>
    </row>
    <row r="21" spans="1:166" ht="13.5" customHeight="1" x14ac:dyDescent="0.3">
      <c r="A21" s="814"/>
      <c r="B21" s="815"/>
      <c r="C21" s="920"/>
      <c r="D21" s="921"/>
      <c r="E21" s="921"/>
      <c r="F21" s="921"/>
      <c r="G21" s="921"/>
      <c r="H21" s="921"/>
      <c r="I21" s="921"/>
      <c r="J21" s="921"/>
      <c r="K21" s="921"/>
      <c r="L21" s="921"/>
      <c r="M21" s="921"/>
      <c r="N21" s="922"/>
    </row>
    <row r="22" spans="1:166" ht="45" customHeight="1" x14ac:dyDescent="0.3">
      <c r="A22" s="816"/>
      <c r="B22" s="817"/>
      <c r="C22" s="923"/>
      <c r="D22" s="924"/>
      <c r="E22" s="924"/>
      <c r="F22" s="924"/>
      <c r="G22" s="924"/>
      <c r="H22" s="924"/>
      <c r="I22" s="924"/>
      <c r="J22" s="924"/>
      <c r="K22" s="924"/>
      <c r="L22" s="924"/>
      <c r="M22" s="924"/>
      <c r="N22" s="925"/>
    </row>
    <row r="23" spans="1:166" ht="18.75" customHeight="1" x14ac:dyDescent="0.25">
      <c r="A23" s="818" t="s">
        <v>291</v>
      </c>
      <c r="B23" s="819"/>
      <c r="C23" s="819"/>
      <c r="D23" s="819"/>
      <c r="E23" s="819"/>
      <c r="F23" s="819"/>
      <c r="G23" s="819"/>
      <c r="H23" s="819"/>
      <c r="I23" s="819"/>
      <c r="J23" s="819"/>
      <c r="K23" s="819"/>
      <c r="L23" s="819"/>
      <c r="M23" s="819"/>
      <c r="N23" s="820"/>
      <c r="R23" s="61"/>
      <c r="S23" s="61"/>
      <c r="T23" s="61"/>
      <c r="U23" s="61"/>
      <c r="V23" s="61"/>
      <c r="W23" s="61"/>
      <c r="X23" s="61"/>
      <c r="Y23" s="61"/>
      <c r="Z23" s="61"/>
      <c r="AA23" s="61"/>
      <c r="AB23" s="61"/>
      <c r="AC23" s="61"/>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row>
    <row r="24" spans="1:166" ht="42" customHeight="1" x14ac:dyDescent="0.25">
      <c r="A24" s="63">
        <v>1</v>
      </c>
      <c r="B24" s="804" t="s">
        <v>330</v>
      </c>
      <c r="C24" s="805"/>
      <c r="D24" s="805"/>
      <c r="E24" s="805"/>
      <c r="F24" s="805"/>
      <c r="G24" s="806"/>
      <c r="H24" s="63">
        <v>6</v>
      </c>
      <c r="I24" s="807" t="s">
        <v>444</v>
      </c>
      <c r="J24" s="808"/>
      <c r="K24" s="808"/>
      <c r="L24" s="808"/>
      <c r="M24" s="808"/>
      <c r="N24" s="809"/>
      <c r="R24" s="61"/>
      <c r="S24" s="61"/>
      <c r="T24" s="61"/>
      <c r="U24" s="61"/>
      <c r="V24" s="61"/>
      <c r="W24" s="61"/>
      <c r="X24" s="61"/>
      <c r="Y24" s="61"/>
      <c r="Z24" s="61"/>
      <c r="AA24" s="61"/>
      <c r="AB24" s="61"/>
      <c r="AC24" s="61"/>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row>
    <row r="25" spans="1:166" ht="40.5" customHeight="1" x14ac:dyDescent="0.25">
      <c r="A25" s="63">
        <v>2</v>
      </c>
      <c r="B25" s="804" t="s">
        <v>331</v>
      </c>
      <c r="C25" s="805"/>
      <c r="D25" s="805"/>
      <c r="E25" s="805"/>
      <c r="F25" s="805"/>
      <c r="G25" s="806"/>
      <c r="H25" s="63">
        <v>7</v>
      </c>
      <c r="I25" s="804"/>
      <c r="J25" s="805"/>
      <c r="K25" s="805"/>
      <c r="L25" s="805"/>
      <c r="M25" s="805"/>
      <c r="N25" s="806"/>
      <c r="R25" s="61"/>
      <c r="S25" s="61"/>
      <c r="T25" s="61"/>
      <c r="U25" s="61"/>
      <c r="V25" s="61"/>
      <c r="W25" s="61"/>
      <c r="X25" s="61"/>
      <c r="Y25" s="61"/>
      <c r="Z25" s="61"/>
      <c r="AA25" s="61"/>
      <c r="AB25" s="61"/>
      <c r="AC25" s="61"/>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row>
    <row r="26" spans="1:166" ht="38.25" customHeight="1" x14ac:dyDescent="0.25">
      <c r="A26" s="63">
        <v>3</v>
      </c>
      <c r="B26" s="804" t="s">
        <v>445</v>
      </c>
      <c r="C26" s="805"/>
      <c r="D26" s="805"/>
      <c r="E26" s="805"/>
      <c r="F26" s="805"/>
      <c r="G26" s="806"/>
      <c r="H26" s="63">
        <v>8</v>
      </c>
      <c r="I26" s="804"/>
      <c r="J26" s="805"/>
      <c r="K26" s="805"/>
      <c r="L26" s="805"/>
      <c r="M26" s="805"/>
      <c r="N26" s="806"/>
      <c r="R26" s="61"/>
      <c r="S26" s="61"/>
      <c r="T26" s="61"/>
      <c r="U26" s="61"/>
      <c r="V26" s="61"/>
      <c r="W26" s="61"/>
      <c r="X26" s="61"/>
      <c r="Y26" s="61"/>
      <c r="Z26" s="61"/>
      <c r="AA26" s="61"/>
      <c r="AB26" s="61"/>
      <c r="AC26" s="61"/>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row>
    <row r="27" spans="1:166" ht="33.75" customHeight="1" x14ac:dyDescent="0.25">
      <c r="A27" s="63">
        <v>4</v>
      </c>
      <c r="B27" s="804" t="s">
        <v>332</v>
      </c>
      <c r="C27" s="805"/>
      <c r="D27" s="805"/>
      <c r="E27" s="805"/>
      <c r="F27" s="805"/>
      <c r="G27" s="806"/>
      <c r="H27" s="63">
        <v>9</v>
      </c>
      <c r="I27" s="804" t="s">
        <v>379</v>
      </c>
      <c r="J27" s="805"/>
      <c r="K27" s="805"/>
      <c r="L27" s="805"/>
      <c r="M27" s="805"/>
      <c r="N27" s="806"/>
    </row>
    <row r="28" spans="1:166" ht="43.5" customHeight="1" x14ac:dyDescent="0.25">
      <c r="A28" s="63">
        <v>5</v>
      </c>
      <c r="B28" s="804" t="s">
        <v>378</v>
      </c>
      <c r="C28" s="805"/>
      <c r="D28" s="805"/>
      <c r="E28" s="805"/>
      <c r="F28" s="805"/>
      <c r="G28" s="806"/>
      <c r="H28" s="63">
        <v>10</v>
      </c>
      <c r="I28" s="931"/>
      <c r="J28" s="931"/>
      <c r="K28" s="931"/>
      <c r="L28" s="931"/>
      <c r="M28" s="931"/>
      <c r="N28" s="931"/>
    </row>
    <row r="29" spans="1:166" ht="15" x14ac:dyDescent="0.25">
      <c r="A29" s="927" t="s">
        <v>377</v>
      </c>
      <c r="B29" s="928"/>
      <c r="C29" s="928"/>
      <c r="D29" s="928"/>
      <c r="E29" s="928"/>
      <c r="F29" s="928"/>
      <c r="G29" s="928"/>
      <c r="H29" s="928"/>
      <c r="I29" s="928"/>
      <c r="J29" s="928"/>
      <c r="K29" s="928"/>
      <c r="L29" s="928"/>
      <c r="M29" s="928"/>
      <c r="N29" s="928"/>
      <c r="O29" s="929"/>
      <c r="P29" s="929"/>
      <c r="Q29" s="929"/>
      <c r="R29" s="930"/>
    </row>
    <row r="30" spans="1:166" ht="27.75" customHeight="1" x14ac:dyDescent="0.25">
      <c r="A30" s="830" t="s">
        <v>293</v>
      </c>
      <c r="B30" s="831"/>
      <c r="C30" s="831"/>
      <c r="D30" s="831"/>
      <c r="E30" s="831"/>
      <c r="F30" s="831"/>
      <c r="G30" s="831"/>
      <c r="H30" s="832"/>
      <c r="I30" s="818" t="s">
        <v>371</v>
      </c>
      <c r="J30" s="820"/>
      <c r="K30" s="833" t="s">
        <v>372</v>
      </c>
      <c r="L30" s="833"/>
      <c r="M30" s="821" t="s">
        <v>294</v>
      </c>
      <c r="N30" s="821"/>
      <c r="O30" s="821">
        <v>2018</v>
      </c>
      <c r="P30" s="821"/>
      <c r="Q30" s="821">
        <v>2019</v>
      </c>
      <c r="R30" s="821"/>
    </row>
    <row r="31" spans="1:166" x14ac:dyDescent="0.3">
      <c r="A31" s="822" t="s">
        <v>333</v>
      </c>
      <c r="B31" s="823"/>
      <c r="C31" s="823"/>
      <c r="D31" s="823"/>
      <c r="E31" s="823"/>
      <c r="F31" s="823"/>
      <c r="G31" s="823"/>
      <c r="H31" s="824"/>
      <c r="I31" s="825"/>
      <c r="J31" s="825"/>
      <c r="K31" s="932"/>
      <c r="L31" s="932"/>
      <c r="M31" s="826"/>
      <c r="N31" s="826"/>
      <c r="O31" s="825"/>
      <c r="P31" s="825"/>
      <c r="Q31" s="826"/>
      <c r="R31" s="826"/>
    </row>
    <row r="32" spans="1:166" ht="12.75" x14ac:dyDescent="0.25">
      <c r="A32" s="822" t="s">
        <v>334</v>
      </c>
      <c r="B32" s="823"/>
      <c r="C32" s="823"/>
      <c r="D32" s="823"/>
      <c r="E32" s="823"/>
      <c r="F32" s="823"/>
      <c r="G32" s="823"/>
      <c r="H32" s="824"/>
      <c r="I32" s="825" t="s">
        <v>335</v>
      </c>
      <c r="J32" s="825"/>
      <c r="K32" s="932"/>
      <c r="L32" s="932"/>
      <c r="M32" s="826"/>
      <c r="N32" s="826"/>
      <c r="O32" s="825" t="s">
        <v>335</v>
      </c>
      <c r="P32" s="825"/>
      <c r="Q32" s="825" t="s">
        <v>335</v>
      </c>
      <c r="R32" s="825"/>
    </row>
    <row r="33" spans="1:18" x14ac:dyDescent="0.3">
      <c r="A33" s="822" t="s">
        <v>336</v>
      </c>
      <c r="B33" s="823"/>
      <c r="C33" s="823"/>
      <c r="D33" s="823"/>
      <c r="E33" s="823"/>
      <c r="F33" s="823"/>
      <c r="G33" s="823"/>
      <c r="H33" s="824"/>
      <c r="I33" s="835">
        <v>1</v>
      </c>
      <c r="J33" s="825"/>
      <c r="K33" s="932"/>
      <c r="L33" s="932"/>
      <c r="M33" s="826"/>
      <c r="N33" s="826"/>
      <c r="O33" s="835">
        <v>1</v>
      </c>
      <c r="P33" s="825"/>
      <c r="Q33" s="835">
        <v>1</v>
      </c>
      <c r="R33" s="825"/>
    </row>
    <row r="34" spans="1:18" ht="37.5" customHeight="1" x14ac:dyDescent="0.3">
      <c r="A34" s="822" t="s">
        <v>376</v>
      </c>
      <c r="B34" s="823"/>
      <c r="C34" s="823"/>
      <c r="D34" s="823"/>
      <c r="E34" s="823"/>
      <c r="F34" s="823"/>
      <c r="G34" s="823"/>
      <c r="H34" s="824"/>
      <c r="I34" s="937">
        <v>1</v>
      </c>
      <c r="J34" s="938"/>
      <c r="K34" s="937"/>
      <c r="L34" s="938"/>
      <c r="M34" s="933"/>
      <c r="N34" s="934"/>
      <c r="O34" s="935">
        <v>1</v>
      </c>
      <c r="P34" s="936"/>
      <c r="Q34" s="933">
        <v>1</v>
      </c>
      <c r="R34" s="934"/>
    </row>
    <row r="35" spans="1:18" ht="39" customHeight="1" x14ac:dyDescent="0.25">
      <c r="A35" s="822" t="s">
        <v>338</v>
      </c>
      <c r="B35" s="823"/>
      <c r="C35" s="823"/>
      <c r="D35" s="823"/>
      <c r="E35" s="823"/>
      <c r="F35" s="823"/>
      <c r="G35" s="823"/>
      <c r="H35" s="824"/>
      <c r="I35" s="825" t="s">
        <v>339</v>
      </c>
      <c r="J35" s="825"/>
      <c r="K35" s="932"/>
      <c r="L35" s="932"/>
      <c r="M35" s="826"/>
      <c r="N35" s="826"/>
      <c r="O35" s="825" t="s">
        <v>339</v>
      </c>
      <c r="P35" s="825"/>
      <c r="Q35" s="825" t="s">
        <v>339</v>
      </c>
      <c r="R35" s="825"/>
    </row>
    <row r="36" spans="1:18" ht="24.75" customHeight="1" x14ac:dyDescent="0.25">
      <c r="A36" s="830" t="s">
        <v>295</v>
      </c>
      <c r="B36" s="831"/>
      <c r="C36" s="831"/>
      <c r="D36" s="831"/>
      <c r="E36" s="831"/>
      <c r="F36" s="831"/>
      <c r="G36" s="831"/>
      <c r="H36" s="832"/>
      <c r="I36" s="818" t="s">
        <v>371</v>
      </c>
      <c r="J36" s="820"/>
      <c r="K36" s="833" t="s">
        <v>372</v>
      </c>
      <c r="L36" s="833"/>
      <c r="M36" s="821" t="s">
        <v>294</v>
      </c>
      <c r="N36" s="821"/>
      <c r="O36" s="821">
        <v>2018</v>
      </c>
      <c r="P36" s="821"/>
      <c r="Q36" s="821">
        <v>2019</v>
      </c>
      <c r="R36" s="821"/>
    </row>
    <row r="37" spans="1:18" ht="15.75" customHeight="1" x14ac:dyDescent="0.25">
      <c r="A37" s="822" t="s">
        <v>373</v>
      </c>
      <c r="B37" s="823"/>
      <c r="C37" s="823"/>
      <c r="D37" s="823"/>
      <c r="E37" s="823"/>
      <c r="F37" s="823"/>
      <c r="G37" s="823"/>
      <c r="H37" s="824"/>
      <c r="I37" s="838">
        <v>42400</v>
      </c>
      <c r="J37" s="825"/>
      <c r="K37" s="838"/>
      <c r="L37" s="825"/>
      <c r="M37" s="826"/>
      <c r="N37" s="826"/>
      <c r="O37" s="838">
        <v>42400</v>
      </c>
      <c r="P37" s="825"/>
      <c r="Q37" s="838">
        <v>42400</v>
      </c>
      <c r="R37" s="825"/>
    </row>
    <row r="38" spans="1:18" ht="20.25" customHeight="1" x14ac:dyDescent="0.25">
      <c r="A38" s="822" t="s">
        <v>331</v>
      </c>
      <c r="B38" s="823"/>
      <c r="C38" s="823"/>
      <c r="D38" s="823"/>
      <c r="E38" s="823"/>
      <c r="F38" s="823"/>
      <c r="G38" s="823"/>
      <c r="H38" s="824"/>
      <c r="I38" s="838">
        <v>42855</v>
      </c>
      <c r="J38" s="825"/>
      <c r="K38" s="838"/>
      <c r="L38" s="825"/>
      <c r="M38" s="826"/>
      <c r="N38" s="826"/>
      <c r="O38" s="838">
        <v>42400</v>
      </c>
      <c r="P38" s="825"/>
      <c r="Q38" s="838">
        <v>42400</v>
      </c>
      <c r="R38" s="825"/>
    </row>
    <row r="39" spans="1:18" ht="26.25" customHeight="1" x14ac:dyDescent="0.25">
      <c r="A39" s="822" t="s">
        <v>374</v>
      </c>
      <c r="B39" s="823"/>
      <c r="C39" s="823"/>
      <c r="D39" s="823"/>
      <c r="E39" s="823"/>
      <c r="F39" s="823"/>
      <c r="G39" s="823"/>
      <c r="H39" s="824"/>
      <c r="I39" s="838">
        <v>42719</v>
      </c>
      <c r="J39" s="825"/>
      <c r="K39" s="838"/>
      <c r="L39" s="825"/>
      <c r="M39" s="826"/>
      <c r="N39" s="826"/>
      <c r="O39" s="838">
        <v>42719</v>
      </c>
      <c r="P39" s="825"/>
      <c r="Q39" s="838">
        <v>42719</v>
      </c>
      <c r="R39" s="825"/>
    </row>
    <row r="40" spans="1:18" ht="12.75" x14ac:dyDescent="0.25">
      <c r="A40" s="822" t="s">
        <v>375</v>
      </c>
      <c r="B40" s="823"/>
      <c r="C40" s="823"/>
      <c r="D40" s="823"/>
      <c r="E40" s="823"/>
      <c r="F40" s="823"/>
      <c r="G40" s="823"/>
      <c r="H40" s="824"/>
      <c r="I40" s="838">
        <v>42735</v>
      </c>
      <c r="J40" s="825"/>
      <c r="K40" s="838"/>
      <c r="L40" s="825"/>
      <c r="M40" s="826"/>
      <c r="N40" s="826"/>
      <c r="O40" s="838">
        <v>42735</v>
      </c>
      <c r="P40" s="825"/>
      <c r="Q40" s="838">
        <v>42735</v>
      </c>
      <c r="R40" s="825"/>
    </row>
    <row r="41" spans="1:18" ht="24.75" customHeight="1" x14ac:dyDescent="0.3">
      <c r="A41" s="822" t="s">
        <v>366</v>
      </c>
      <c r="B41" s="823"/>
      <c r="C41" s="823"/>
      <c r="D41" s="823"/>
      <c r="E41" s="823"/>
      <c r="F41" s="823"/>
      <c r="G41" s="823"/>
      <c r="H41" s="824"/>
      <c r="I41" s="939" t="s">
        <v>337</v>
      </c>
      <c r="J41" s="826"/>
      <c r="K41" s="838"/>
      <c r="L41" s="825"/>
      <c r="M41" s="826"/>
      <c r="N41" s="826"/>
      <c r="O41" s="939"/>
      <c r="P41" s="826"/>
      <c r="Q41" s="939"/>
      <c r="R41" s="826"/>
    </row>
    <row r="42" spans="1:18" ht="21.75" customHeight="1" x14ac:dyDescent="0.25">
      <c r="A42" s="822"/>
      <c r="B42" s="823"/>
      <c r="C42" s="823"/>
      <c r="D42" s="823"/>
      <c r="E42" s="823"/>
      <c r="F42" s="823"/>
      <c r="G42" s="823"/>
      <c r="H42" s="824"/>
      <c r="I42" s="838"/>
      <c r="J42" s="825"/>
      <c r="K42" s="838"/>
      <c r="L42" s="825"/>
      <c r="M42" s="826"/>
      <c r="N42" s="826"/>
      <c r="O42" s="838"/>
      <c r="P42" s="825"/>
      <c r="Q42" s="838"/>
      <c r="R42" s="825"/>
    </row>
    <row r="43" spans="1:18" ht="24.75" customHeight="1" x14ac:dyDescent="0.25">
      <c r="A43" s="830" t="s">
        <v>296</v>
      </c>
      <c r="B43" s="831"/>
      <c r="C43" s="831"/>
      <c r="D43" s="831"/>
      <c r="E43" s="831"/>
      <c r="F43" s="831"/>
      <c r="G43" s="831"/>
      <c r="H43" s="832"/>
      <c r="I43" s="818" t="s">
        <v>371</v>
      </c>
      <c r="J43" s="820"/>
      <c r="K43" s="833" t="s">
        <v>372</v>
      </c>
      <c r="L43" s="833"/>
      <c r="M43" s="821" t="s">
        <v>294</v>
      </c>
      <c r="N43" s="821"/>
      <c r="O43" s="821">
        <v>2018</v>
      </c>
      <c r="P43" s="821"/>
      <c r="Q43" s="821">
        <v>2019</v>
      </c>
      <c r="R43" s="821"/>
    </row>
    <row r="44" spans="1:18" ht="29.25" customHeight="1" x14ac:dyDescent="0.3">
      <c r="A44" s="822" t="s">
        <v>340</v>
      </c>
      <c r="B44" s="823"/>
      <c r="C44" s="823"/>
      <c r="D44" s="823"/>
      <c r="E44" s="823"/>
      <c r="F44" s="823"/>
      <c r="G44" s="823"/>
      <c r="H44" s="824"/>
      <c r="I44" s="940" t="s">
        <v>341</v>
      </c>
      <c r="J44" s="941"/>
      <c r="K44" s="937"/>
      <c r="L44" s="938"/>
      <c r="M44" s="933"/>
      <c r="N44" s="934"/>
      <c r="O44" s="940" t="s">
        <v>341</v>
      </c>
      <c r="P44" s="941"/>
      <c r="Q44" s="940" t="s">
        <v>341</v>
      </c>
      <c r="R44" s="941"/>
    </row>
    <row r="45" spans="1:18" ht="0.75" customHeight="1" x14ac:dyDescent="0.25">
      <c r="A45" s="822"/>
      <c r="B45" s="823"/>
      <c r="C45" s="823"/>
      <c r="D45" s="823"/>
      <c r="E45" s="823"/>
      <c r="F45" s="823"/>
      <c r="G45" s="823"/>
      <c r="H45" s="824"/>
      <c r="I45" s="942"/>
      <c r="J45" s="942"/>
      <c r="K45" s="932"/>
      <c r="L45" s="932"/>
      <c r="M45" s="826"/>
      <c r="N45" s="826"/>
      <c r="O45" s="825"/>
      <c r="P45" s="825"/>
      <c r="Q45" s="826"/>
      <c r="R45" s="826"/>
    </row>
    <row r="46" spans="1:18" ht="12.75" hidden="1" x14ac:dyDescent="0.25">
      <c r="A46" s="822"/>
      <c r="B46" s="823"/>
      <c r="C46" s="823"/>
      <c r="D46" s="823"/>
      <c r="E46" s="823"/>
      <c r="F46" s="823"/>
      <c r="G46" s="823"/>
      <c r="H46" s="824"/>
      <c r="I46" s="825"/>
      <c r="J46" s="825"/>
      <c r="K46" s="932"/>
      <c r="L46" s="932"/>
      <c r="M46" s="826"/>
      <c r="N46" s="826"/>
      <c r="O46" s="825"/>
      <c r="P46" s="825"/>
      <c r="Q46" s="826"/>
      <c r="R46" s="826"/>
    </row>
    <row r="47" spans="1:18" ht="12.75" hidden="1" x14ac:dyDescent="0.25">
      <c r="A47" s="822"/>
      <c r="B47" s="823"/>
      <c r="C47" s="823"/>
      <c r="D47" s="823"/>
      <c r="E47" s="823"/>
      <c r="F47" s="823"/>
      <c r="G47" s="823"/>
      <c r="H47" s="824"/>
      <c r="I47" s="825"/>
      <c r="J47" s="825"/>
      <c r="K47" s="932"/>
      <c r="L47" s="932"/>
      <c r="M47" s="826"/>
      <c r="N47" s="826"/>
      <c r="O47" s="825"/>
      <c r="P47" s="825"/>
      <c r="Q47" s="826"/>
      <c r="R47" s="826"/>
    </row>
    <row r="48" spans="1:18" ht="39" customHeight="1" x14ac:dyDescent="0.25">
      <c r="A48" s="830" t="s">
        <v>297</v>
      </c>
      <c r="B48" s="831"/>
      <c r="C48" s="831"/>
      <c r="D48" s="831"/>
      <c r="E48" s="831"/>
      <c r="F48" s="831"/>
      <c r="G48" s="831"/>
      <c r="H48" s="832"/>
      <c r="I48" s="818" t="s">
        <v>371</v>
      </c>
      <c r="J48" s="820"/>
      <c r="K48" s="833" t="s">
        <v>372</v>
      </c>
      <c r="L48" s="833"/>
      <c r="M48" s="821" t="s">
        <v>294</v>
      </c>
      <c r="N48" s="821"/>
      <c r="O48" s="821">
        <v>2018</v>
      </c>
      <c r="P48" s="821"/>
      <c r="Q48" s="821">
        <v>2019</v>
      </c>
      <c r="R48" s="821"/>
    </row>
    <row r="49" spans="1:18" x14ac:dyDescent="0.3">
      <c r="A49" s="943" t="s">
        <v>342</v>
      </c>
      <c r="B49" s="944"/>
      <c r="C49" s="944"/>
      <c r="D49" s="944"/>
      <c r="E49" s="944"/>
      <c r="F49" s="944"/>
      <c r="G49" s="944"/>
      <c r="H49" s="945"/>
      <c r="I49" s="825">
        <v>0</v>
      </c>
      <c r="J49" s="825"/>
      <c r="K49" s="825"/>
      <c r="L49" s="825"/>
      <c r="M49" s="826"/>
      <c r="N49" s="826"/>
      <c r="O49" s="825">
        <v>0</v>
      </c>
      <c r="P49" s="825"/>
      <c r="Q49" s="826">
        <v>0</v>
      </c>
      <c r="R49" s="826"/>
    </row>
    <row r="50" spans="1:18" x14ac:dyDescent="0.3">
      <c r="A50" s="943" t="s">
        <v>380</v>
      </c>
      <c r="B50" s="944"/>
      <c r="C50" s="944"/>
      <c r="D50" s="944"/>
      <c r="E50" s="944"/>
      <c r="F50" s="944"/>
      <c r="G50" s="944"/>
      <c r="H50" s="945"/>
      <c r="I50" s="825">
        <v>0</v>
      </c>
      <c r="J50" s="825"/>
      <c r="K50" s="825"/>
      <c r="L50" s="825"/>
      <c r="M50" s="826"/>
      <c r="N50" s="826"/>
      <c r="O50" s="825">
        <v>0</v>
      </c>
      <c r="P50" s="825"/>
      <c r="Q50" s="826">
        <v>0</v>
      </c>
      <c r="R50" s="826"/>
    </row>
    <row r="51" spans="1:18" x14ac:dyDescent="0.3">
      <c r="A51" s="943" t="s">
        <v>343</v>
      </c>
      <c r="B51" s="944"/>
      <c r="C51" s="944"/>
      <c r="D51" s="944"/>
      <c r="E51" s="944"/>
      <c r="F51" s="944"/>
      <c r="G51" s="944"/>
      <c r="H51" s="945"/>
      <c r="I51" s="835">
        <v>0.8</v>
      </c>
      <c r="J51" s="825"/>
      <c r="K51" s="825"/>
      <c r="L51" s="825"/>
      <c r="M51" s="826"/>
      <c r="N51" s="826"/>
      <c r="O51" s="835">
        <v>0.85</v>
      </c>
      <c r="P51" s="825"/>
      <c r="Q51" s="912">
        <v>0.9</v>
      </c>
      <c r="R51" s="826"/>
    </row>
    <row r="52" spans="1:18" ht="12.75" hidden="1" x14ac:dyDescent="0.25">
      <c r="A52" s="943"/>
      <c r="B52" s="944"/>
      <c r="C52" s="944"/>
      <c r="D52" s="944"/>
      <c r="E52" s="944"/>
      <c r="F52" s="944"/>
      <c r="G52" s="944"/>
      <c r="H52" s="945"/>
      <c r="I52" s="825"/>
      <c r="J52" s="825"/>
      <c r="K52" s="825"/>
      <c r="L52" s="825"/>
      <c r="M52" s="826"/>
      <c r="N52" s="826"/>
      <c r="O52" s="825"/>
      <c r="P52" s="825"/>
      <c r="Q52" s="826"/>
      <c r="R52" s="826"/>
    </row>
    <row r="53" spans="1:18" ht="12.75" hidden="1" x14ac:dyDescent="0.25">
      <c r="A53" s="943"/>
      <c r="B53" s="944"/>
      <c r="C53" s="944"/>
      <c r="D53" s="944"/>
      <c r="E53" s="944"/>
      <c r="F53" s="944"/>
      <c r="G53" s="944"/>
      <c r="H53" s="945"/>
      <c r="I53" s="825"/>
      <c r="J53" s="825"/>
      <c r="K53" s="825"/>
      <c r="L53" s="825"/>
      <c r="M53" s="826"/>
      <c r="N53" s="826"/>
      <c r="O53" s="825"/>
      <c r="P53" s="825"/>
      <c r="Q53" s="826"/>
      <c r="R53" s="826"/>
    </row>
    <row r="55" spans="1:18" x14ac:dyDescent="0.3">
      <c r="A55" s="844" t="s">
        <v>298</v>
      </c>
      <c r="B55" s="845"/>
      <c r="C55" s="845"/>
      <c r="D55" s="845"/>
      <c r="E55" s="845"/>
      <c r="F55" s="845"/>
      <c r="G55" s="845"/>
      <c r="H55" s="845"/>
      <c r="I55" s="845"/>
      <c r="J55" s="845"/>
      <c r="K55" s="845"/>
      <c r="L55" s="845"/>
      <c r="M55" s="845"/>
      <c r="N55" s="846"/>
    </row>
    <row r="56" spans="1:18" ht="44.25" customHeight="1" x14ac:dyDescent="0.3">
      <c r="A56" s="847" t="s">
        <v>299</v>
      </c>
      <c r="B56" s="847"/>
      <c r="C56" s="66" t="s">
        <v>300</v>
      </c>
      <c r="D56" s="66" t="s">
        <v>301</v>
      </c>
      <c r="E56" s="66" t="s">
        <v>302</v>
      </c>
      <c r="F56" s="66" t="s">
        <v>303</v>
      </c>
      <c r="G56" s="66" t="s">
        <v>304</v>
      </c>
      <c r="H56" s="66" t="s">
        <v>305</v>
      </c>
      <c r="I56" s="66" t="s">
        <v>306</v>
      </c>
      <c r="J56" s="66" t="s">
        <v>307</v>
      </c>
      <c r="K56" s="66" t="s">
        <v>308</v>
      </c>
      <c r="L56" s="66" t="s">
        <v>309</v>
      </c>
      <c r="M56" s="66" t="s">
        <v>310</v>
      </c>
      <c r="N56" s="66" t="s">
        <v>311</v>
      </c>
    </row>
    <row r="57" spans="1:18" ht="12" customHeight="1" x14ac:dyDescent="0.3">
      <c r="A57" s="848">
        <v>1</v>
      </c>
      <c r="B57" s="849"/>
      <c r="C57" s="67" t="s">
        <v>344</v>
      </c>
      <c r="D57" s="67"/>
      <c r="E57" s="67"/>
      <c r="F57" s="68"/>
      <c r="G57" s="68"/>
      <c r="H57" s="68"/>
      <c r="I57" s="68"/>
      <c r="J57" s="68"/>
      <c r="K57" s="68"/>
      <c r="L57" s="67"/>
      <c r="M57" s="67"/>
      <c r="N57" s="67"/>
    </row>
    <row r="58" spans="1:18" ht="12" customHeight="1" thickBot="1" x14ac:dyDescent="0.35">
      <c r="A58" s="850"/>
      <c r="B58" s="851"/>
      <c r="C58" s="70"/>
      <c r="D58" s="70"/>
      <c r="E58" s="70"/>
      <c r="F58" s="71"/>
      <c r="G58" s="71"/>
      <c r="H58" s="71"/>
      <c r="I58" s="71"/>
      <c r="J58" s="71"/>
      <c r="K58" s="72"/>
      <c r="L58" s="71"/>
      <c r="M58" s="71"/>
      <c r="N58" s="70"/>
    </row>
    <row r="59" spans="1:18" ht="12" customHeight="1" x14ac:dyDescent="0.3">
      <c r="A59" s="848">
        <v>2</v>
      </c>
      <c r="B59" s="849"/>
      <c r="C59" s="67"/>
      <c r="D59" s="94" t="s">
        <v>344</v>
      </c>
      <c r="E59" s="67"/>
      <c r="F59" s="68"/>
      <c r="G59" s="68"/>
      <c r="H59" s="68"/>
      <c r="I59" s="68"/>
      <c r="J59" s="68"/>
      <c r="K59" s="68"/>
      <c r="L59" s="69"/>
      <c r="M59" s="68"/>
      <c r="N59" s="67"/>
    </row>
    <row r="60" spans="1:18" ht="12" customHeight="1" thickBot="1" x14ac:dyDescent="0.35">
      <c r="A60" s="850"/>
      <c r="B60" s="851"/>
      <c r="C60" s="70"/>
      <c r="D60" s="70"/>
      <c r="E60" s="70"/>
      <c r="F60" s="71"/>
      <c r="G60" s="71"/>
      <c r="H60" s="71"/>
      <c r="I60" s="71"/>
      <c r="J60" s="71"/>
      <c r="K60" s="72"/>
      <c r="L60" s="72"/>
      <c r="M60" s="72"/>
      <c r="N60" s="70"/>
    </row>
    <row r="61" spans="1:18" ht="12" customHeight="1" x14ac:dyDescent="0.3">
      <c r="A61" s="848">
        <v>3</v>
      </c>
      <c r="B61" s="849"/>
      <c r="C61" s="67" t="s">
        <v>344</v>
      </c>
      <c r="D61" s="67" t="s">
        <v>344</v>
      </c>
      <c r="E61" s="67" t="s">
        <v>344</v>
      </c>
      <c r="F61" s="68" t="s">
        <v>344</v>
      </c>
      <c r="G61" s="68" t="s">
        <v>344</v>
      </c>
      <c r="H61" s="68" t="s">
        <v>344</v>
      </c>
      <c r="I61" s="68" t="s">
        <v>344</v>
      </c>
      <c r="J61" s="68" t="s">
        <v>344</v>
      </c>
      <c r="K61" s="68" t="s">
        <v>344</v>
      </c>
      <c r="L61" s="68" t="s">
        <v>344</v>
      </c>
      <c r="M61" s="68" t="s">
        <v>344</v>
      </c>
      <c r="N61" s="67" t="s">
        <v>344</v>
      </c>
    </row>
    <row r="62" spans="1:18" ht="12" customHeight="1" thickBot="1" x14ac:dyDescent="0.35">
      <c r="A62" s="850"/>
      <c r="B62" s="851"/>
      <c r="C62" s="70"/>
      <c r="D62" s="70"/>
      <c r="E62" s="70"/>
      <c r="F62" s="71"/>
      <c r="G62" s="71"/>
      <c r="H62" s="71"/>
      <c r="I62" s="71"/>
      <c r="J62" s="71"/>
      <c r="K62" s="71"/>
      <c r="L62" s="70"/>
      <c r="M62" s="70"/>
      <c r="N62" s="73"/>
    </row>
    <row r="63" spans="1:18" ht="12" customHeight="1" x14ac:dyDescent="0.3">
      <c r="A63" s="848">
        <v>4</v>
      </c>
      <c r="B63" s="849"/>
      <c r="C63" s="67"/>
      <c r="D63" s="67"/>
      <c r="E63" s="67"/>
      <c r="F63" s="68"/>
      <c r="G63" s="68"/>
      <c r="H63" s="68"/>
      <c r="I63" s="68"/>
      <c r="J63" s="68"/>
      <c r="K63" s="68"/>
      <c r="L63" s="67"/>
      <c r="M63" s="67"/>
      <c r="N63" s="82">
        <v>42719</v>
      </c>
    </row>
    <row r="64" spans="1:18" ht="12" customHeight="1" thickBot="1" x14ac:dyDescent="0.35">
      <c r="A64" s="850"/>
      <c r="B64" s="851"/>
      <c r="C64" s="70"/>
      <c r="D64" s="70"/>
      <c r="E64" s="70"/>
      <c r="F64" s="71"/>
      <c r="G64" s="71"/>
      <c r="H64" s="71"/>
      <c r="I64" s="71"/>
      <c r="J64" s="71"/>
      <c r="K64" s="71"/>
      <c r="L64" s="70"/>
      <c r="M64" s="70"/>
      <c r="N64" s="73"/>
    </row>
    <row r="65" spans="1:15" ht="12" customHeight="1" x14ac:dyDescent="0.3">
      <c r="A65" s="848">
        <v>5</v>
      </c>
      <c r="B65" s="849"/>
      <c r="C65" s="67"/>
      <c r="D65" s="67"/>
      <c r="E65" s="67"/>
      <c r="F65" s="68"/>
      <c r="G65" s="68"/>
      <c r="H65" s="68"/>
      <c r="I65" s="68"/>
      <c r="J65" s="68"/>
      <c r="K65" s="68"/>
      <c r="L65" s="67"/>
      <c r="M65" s="67"/>
      <c r="N65" s="67" t="s">
        <v>344</v>
      </c>
    </row>
    <row r="66" spans="1:15" ht="12" customHeight="1" thickBot="1" x14ac:dyDescent="0.35">
      <c r="A66" s="850"/>
      <c r="B66" s="851"/>
      <c r="C66" s="70"/>
      <c r="D66" s="70"/>
      <c r="E66" s="70"/>
      <c r="F66" s="71"/>
      <c r="G66" s="71"/>
      <c r="H66" s="71"/>
      <c r="I66" s="71"/>
      <c r="J66" s="71"/>
      <c r="K66" s="71"/>
      <c r="L66" s="70"/>
      <c r="M66" s="70"/>
      <c r="N66" s="70"/>
    </row>
    <row r="67" spans="1:15" ht="12" customHeight="1" x14ac:dyDescent="0.3">
      <c r="A67" s="848">
        <v>6</v>
      </c>
      <c r="B67" s="849"/>
      <c r="C67" s="67"/>
      <c r="D67" s="67"/>
      <c r="E67" s="67"/>
      <c r="F67" s="68"/>
      <c r="G67" s="68"/>
      <c r="H67" s="68" t="s">
        <v>288</v>
      </c>
      <c r="I67" s="68"/>
      <c r="J67" s="68"/>
      <c r="K67" s="68"/>
      <c r="L67" s="67"/>
      <c r="M67" s="67"/>
      <c r="N67" s="67" t="s">
        <v>288</v>
      </c>
    </row>
    <row r="68" spans="1:15" ht="12" customHeight="1" thickBot="1" x14ac:dyDescent="0.35">
      <c r="A68" s="850"/>
      <c r="B68" s="851"/>
      <c r="C68" s="70"/>
      <c r="D68" s="70"/>
      <c r="E68" s="70"/>
      <c r="F68" s="71"/>
      <c r="G68" s="71"/>
      <c r="H68" s="71"/>
      <c r="I68" s="71"/>
      <c r="J68" s="71"/>
      <c r="K68" s="71"/>
      <c r="L68" s="70"/>
      <c r="M68" s="70"/>
      <c r="N68" s="70"/>
    </row>
    <row r="69" spans="1:15" ht="12" customHeight="1" x14ac:dyDescent="0.3">
      <c r="A69" s="848">
        <v>7</v>
      </c>
      <c r="B69" s="849"/>
      <c r="C69" s="98">
        <v>43131</v>
      </c>
      <c r="D69" s="67"/>
      <c r="E69" s="67"/>
      <c r="F69" s="68"/>
      <c r="G69" s="68"/>
      <c r="H69" s="68"/>
      <c r="I69" s="68"/>
      <c r="J69" s="68"/>
      <c r="K69" s="68"/>
      <c r="L69" s="67"/>
      <c r="M69" s="67"/>
      <c r="N69" s="67"/>
      <c r="O69" s="75"/>
    </row>
    <row r="70" spans="1:15" ht="12" customHeight="1" thickBot="1" x14ac:dyDescent="0.35">
      <c r="A70" s="850"/>
      <c r="B70" s="851"/>
      <c r="C70" s="70"/>
      <c r="D70" s="70"/>
      <c r="E70" s="70"/>
      <c r="F70" s="71"/>
      <c r="G70" s="71"/>
      <c r="H70" s="71"/>
      <c r="I70" s="71"/>
      <c r="J70" s="71"/>
      <c r="K70" s="71"/>
      <c r="L70" s="70"/>
      <c r="M70" s="70"/>
      <c r="N70" s="70"/>
    </row>
    <row r="71" spans="1:15" ht="12" customHeight="1" x14ac:dyDescent="0.3">
      <c r="A71" s="848">
        <v>8</v>
      </c>
      <c r="B71" s="849"/>
      <c r="C71" s="67"/>
      <c r="D71" s="67"/>
      <c r="E71" s="67"/>
      <c r="F71" s="68"/>
      <c r="G71" s="68"/>
      <c r="H71" s="68"/>
      <c r="I71" s="68"/>
      <c r="J71" s="68"/>
      <c r="K71" s="68"/>
      <c r="L71" s="67"/>
      <c r="M71" s="67"/>
      <c r="N71" s="67"/>
    </row>
    <row r="72" spans="1:15" ht="12" customHeight="1" thickBot="1" x14ac:dyDescent="0.35">
      <c r="A72" s="850"/>
      <c r="B72" s="851"/>
      <c r="C72" s="70"/>
      <c r="D72" s="70"/>
      <c r="E72" s="70"/>
      <c r="F72" s="71"/>
      <c r="G72" s="71"/>
      <c r="H72" s="71"/>
      <c r="I72" s="71"/>
      <c r="J72" s="71"/>
      <c r="K72" s="71"/>
      <c r="L72" s="70"/>
      <c r="M72" s="70"/>
      <c r="N72" s="70"/>
    </row>
    <row r="73" spans="1:15" x14ac:dyDescent="0.3">
      <c r="A73" s="848">
        <v>9</v>
      </c>
      <c r="B73" s="849"/>
      <c r="C73" s="98"/>
      <c r="D73" s="67"/>
      <c r="E73" s="67"/>
      <c r="F73" s="68"/>
      <c r="G73" s="68"/>
      <c r="H73" s="68"/>
      <c r="I73" s="68"/>
      <c r="J73" s="68"/>
      <c r="K73" s="68"/>
      <c r="L73" s="67"/>
      <c r="M73" s="67"/>
      <c r="N73" s="67"/>
    </row>
    <row r="74" spans="1:15" ht="13.8" thickBot="1" x14ac:dyDescent="0.35">
      <c r="A74" s="850"/>
      <c r="B74" s="851"/>
      <c r="C74" s="70"/>
      <c r="D74" s="70"/>
      <c r="E74" s="70"/>
      <c r="F74" s="70"/>
      <c r="G74" s="70"/>
      <c r="H74" s="70"/>
      <c r="I74" s="70"/>
      <c r="J74" s="71"/>
      <c r="K74" s="71"/>
      <c r="L74" s="70"/>
      <c r="M74" s="70"/>
      <c r="N74" s="70"/>
    </row>
    <row r="75" spans="1:15" ht="36" customHeight="1" x14ac:dyDescent="0.3">
      <c r="A75" s="76"/>
      <c r="B75" s="76"/>
      <c r="C75" s="76"/>
      <c r="D75" s="76"/>
      <c r="E75" s="76"/>
      <c r="F75" s="76"/>
      <c r="G75" s="76"/>
      <c r="H75" s="76"/>
      <c r="I75" s="76"/>
      <c r="J75" s="76"/>
      <c r="K75" s="76"/>
      <c r="L75" s="76"/>
      <c r="M75" s="76"/>
      <c r="N75" s="76"/>
    </row>
    <row r="76" spans="1:15" x14ac:dyDescent="0.3">
      <c r="A76" s="852" t="s">
        <v>312</v>
      </c>
      <c r="B76" s="853"/>
      <c r="C76" s="853"/>
      <c r="D76" s="853"/>
      <c r="E76" s="853"/>
      <c r="F76" s="853"/>
      <c r="G76" s="853"/>
      <c r="H76" s="853"/>
      <c r="I76" s="853"/>
      <c r="J76" s="853"/>
      <c r="K76" s="853"/>
      <c r="L76" s="853"/>
      <c r="M76" s="853"/>
      <c r="N76" s="854"/>
    </row>
    <row r="77" spans="1:15" ht="31.5" customHeight="1" x14ac:dyDescent="0.3">
      <c r="A77" s="77" t="s">
        <v>313</v>
      </c>
      <c r="B77" s="855" t="s">
        <v>314</v>
      </c>
      <c r="C77" s="856"/>
      <c r="D77" s="856"/>
      <c r="E77" s="856"/>
      <c r="F77" s="857"/>
      <c r="G77" s="859" t="s">
        <v>315</v>
      </c>
      <c r="H77" s="859"/>
      <c r="I77" s="859" t="s">
        <v>316</v>
      </c>
      <c r="J77" s="859"/>
      <c r="K77" s="859" t="s">
        <v>317</v>
      </c>
      <c r="L77" s="859"/>
      <c r="M77" s="860" t="s">
        <v>318</v>
      </c>
      <c r="N77" s="860"/>
    </row>
    <row r="78" spans="1:15" x14ac:dyDescent="0.3">
      <c r="A78" s="78"/>
      <c r="B78" s="870" t="s">
        <v>365</v>
      </c>
      <c r="C78" s="871"/>
      <c r="D78" s="871"/>
      <c r="E78" s="871"/>
      <c r="F78" s="872"/>
      <c r="G78" s="869"/>
      <c r="H78" s="865"/>
      <c r="I78" s="867"/>
      <c r="J78" s="867"/>
      <c r="K78" s="867"/>
      <c r="L78" s="867"/>
      <c r="M78" s="868"/>
      <c r="N78" s="868"/>
    </row>
    <row r="79" spans="1:15" x14ac:dyDescent="0.3">
      <c r="A79" s="78"/>
      <c r="B79" s="873"/>
      <c r="C79" s="871"/>
      <c r="D79" s="871"/>
      <c r="E79" s="871"/>
      <c r="F79" s="872"/>
      <c r="G79" s="869"/>
      <c r="H79" s="865"/>
      <c r="I79" s="867"/>
      <c r="J79" s="867"/>
      <c r="K79" s="867"/>
      <c r="L79" s="867"/>
      <c r="M79" s="868"/>
      <c r="N79" s="868"/>
    </row>
    <row r="80" spans="1:15" x14ac:dyDescent="0.3">
      <c r="A80" s="78"/>
      <c r="B80" s="873"/>
      <c r="C80" s="871"/>
      <c r="D80" s="871"/>
      <c r="E80" s="871"/>
      <c r="F80" s="872"/>
      <c r="G80" s="869"/>
      <c r="H80" s="865"/>
      <c r="I80" s="867"/>
      <c r="J80" s="867"/>
      <c r="K80" s="867"/>
      <c r="L80" s="867"/>
      <c r="M80" s="868"/>
      <c r="N80" s="868"/>
    </row>
    <row r="81" spans="1:16" x14ac:dyDescent="0.3">
      <c r="A81" s="78"/>
      <c r="B81" s="873"/>
      <c r="C81" s="871"/>
      <c r="D81" s="871"/>
      <c r="E81" s="871"/>
      <c r="F81" s="872"/>
      <c r="G81" s="869"/>
      <c r="H81" s="865"/>
      <c r="I81" s="867"/>
      <c r="J81" s="867"/>
      <c r="K81" s="867"/>
      <c r="L81" s="867"/>
      <c r="M81" s="868"/>
      <c r="N81" s="868"/>
    </row>
    <row r="82" spans="1:16" x14ac:dyDescent="0.3">
      <c r="A82" s="79">
        <f>COUNTA(B78:F81)</f>
        <v>1</v>
      </c>
      <c r="B82" s="910" t="s">
        <v>319</v>
      </c>
      <c r="C82" s="910"/>
      <c r="D82" s="910"/>
      <c r="E82" s="910"/>
      <c r="F82" s="910"/>
      <c r="G82" s="910"/>
      <c r="H82" s="910"/>
      <c r="I82" s="910"/>
      <c r="J82" s="910"/>
      <c r="K82" s="910"/>
      <c r="L82" s="911"/>
      <c r="M82" s="878"/>
      <c r="N82" s="878"/>
    </row>
    <row r="83" spans="1:16" x14ac:dyDescent="0.3">
      <c r="A83" s="76"/>
      <c r="B83" s="76"/>
      <c r="C83" s="76"/>
      <c r="D83" s="76"/>
      <c r="E83" s="76"/>
      <c r="F83" s="76"/>
      <c r="G83" s="76"/>
      <c r="H83" s="76"/>
      <c r="I83" s="76"/>
      <c r="J83" s="76"/>
      <c r="K83" s="76"/>
      <c r="L83" s="76"/>
      <c r="M83" s="76"/>
      <c r="N83" s="76"/>
    </row>
    <row r="84" spans="1:16" x14ac:dyDescent="0.3">
      <c r="A84" s="852" t="s">
        <v>320</v>
      </c>
      <c r="B84" s="853"/>
      <c r="C84" s="853"/>
      <c r="D84" s="853"/>
      <c r="E84" s="853"/>
      <c r="F84" s="853"/>
      <c r="G84" s="853"/>
      <c r="H84" s="853"/>
      <c r="I84" s="853"/>
      <c r="J84" s="853"/>
      <c r="K84" s="853"/>
      <c r="L84" s="853"/>
      <c r="M84" s="853"/>
      <c r="N84" s="854"/>
    </row>
    <row r="85" spans="1:16" x14ac:dyDescent="0.3">
      <c r="A85" s="896" t="s">
        <v>321</v>
      </c>
      <c r="B85" s="897"/>
      <c r="C85" s="897"/>
      <c r="D85" s="898"/>
      <c r="E85" s="896" t="s">
        <v>119</v>
      </c>
      <c r="F85" s="897"/>
      <c r="G85" s="897"/>
      <c r="H85" s="897"/>
      <c r="I85" s="897"/>
      <c r="J85" s="897"/>
      <c r="K85" s="897"/>
      <c r="L85" s="897"/>
      <c r="M85" s="874" t="s">
        <v>322</v>
      </c>
      <c r="N85" s="876"/>
    </row>
    <row r="86" spans="1:16" x14ac:dyDescent="0.3">
      <c r="A86" s="886"/>
      <c r="B86" s="887"/>
      <c r="C86" s="887"/>
      <c r="D86" s="888"/>
      <c r="E86" s="886"/>
      <c r="F86" s="887"/>
      <c r="G86" s="887"/>
      <c r="H86" s="887"/>
      <c r="I86" s="887"/>
      <c r="J86" s="887"/>
      <c r="K86" s="887"/>
      <c r="L86" s="887"/>
      <c r="M86" s="892"/>
      <c r="N86" s="893"/>
    </row>
    <row r="87" spans="1:16" x14ac:dyDescent="0.3">
      <c r="A87" s="889"/>
      <c r="B87" s="890"/>
      <c r="C87" s="890"/>
      <c r="D87" s="891"/>
      <c r="E87" s="889"/>
      <c r="F87" s="890"/>
      <c r="G87" s="890"/>
      <c r="H87" s="890"/>
      <c r="I87" s="890"/>
      <c r="J87" s="890"/>
      <c r="K87" s="890"/>
      <c r="L87" s="890"/>
      <c r="M87" s="894"/>
      <c r="N87" s="895"/>
      <c r="O87" s="80"/>
      <c r="P87" s="81"/>
    </row>
    <row r="88" spans="1:16" x14ac:dyDescent="0.3">
      <c r="A88" s="886"/>
      <c r="B88" s="887"/>
      <c r="C88" s="887"/>
      <c r="D88" s="888"/>
      <c r="E88" s="886"/>
      <c r="F88" s="887"/>
      <c r="G88" s="887"/>
      <c r="H88" s="887"/>
      <c r="I88" s="887"/>
      <c r="J88" s="887"/>
      <c r="K88" s="887"/>
      <c r="L88" s="887"/>
      <c r="M88" s="892"/>
      <c r="N88" s="893"/>
    </row>
    <row r="89" spans="1:16" x14ac:dyDescent="0.3">
      <c r="A89" s="889"/>
      <c r="B89" s="890"/>
      <c r="C89" s="890"/>
      <c r="D89" s="891"/>
      <c r="E89" s="889"/>
      <c r="F89" s="890"/>
      <c r="G89" s="890"/>
      <c r="H89" s="890"/>
      <c r="I89" s="890"/>
      <c r="J89" s="890"/>
      <c r="K89" s="890"/>
      <c r="L89" s="890"/>
      <c r="M89" s="894"/>
      <c r="N89" s="895"/>
    </row>
    <row r="90" spans="1:16" x14ac:dyDescent="0.3">
      <c r="A90" s="874" t="s">
        <v>323</v>
      </c>
      <c r="B90" s="875"/>
      <c r="C90" s="875"/>
      <c r="D90" s="875"/>
      <c r="E90" s="875"/>
      <c r="F90" s="875"/>
      <c r="G90" s="875"/>
      <c r="H90" s="875"/>
      <c r="I90" s="875"/>
      <c r="J90" s="875"/>
      <c r="K90" s="875"/>
      <c r="L90" s="876"/>
      <c r="M90" s="878"/>
      <c r="N90" s="878"/>
    </row>
    <row r="65408" spans="251:255" x14ac:dyDescent="0.3">
      <c r="IQ65408" s="58" t="s">
        <v>324</v>
      </c>
      <c r="IR65408" s="58" t="s">
        <v>325</v>
      </c>
      <c r="IS65408" s="58" t="s">
        <v>326</v>
      </c>
      <c r="IT65408" s="58" t="s">
        <v>327</v>
      </c>
      <c r="IU65408" s="58" t="s">
        <v>328</v>
      </c>
    </row>
    <row r="65409" spans="251:255" x14ac:dyDescent="0.3">
      <c r="IQ65409" s="58" t="e">
        <f>#REF!&amp;$C$9</f>
        <v>#REF!</v>
      </c>
      <c r="IR65409" s="58" t="e">
        <f>#REF!</f>
        <v>#REF!</v>
      </c>
      <c r="IS65409" s="58" t="e">
        <f>$B$24&amp;" - "&amp;$B$25&amp;" - "&amp;#REF!&amp;" - "&amp;$I$28&amp;" - "&amp;#REF!&amp;" - "&amp;#REF!&amp;" - "&amp;#REF!&amp;" - "&amp;#REF!</f>
        <v>#REF!</v>
      </c>
      <c r="IT65409" s="58"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58" t="e">
        <f>#REF!</f>
        <v>#REF!</v>
      </c>
    </row>
  </sheetData>
  <mergeCells count="229">
    <mergeCell ref="A85:D85"/>
    <mergeCell ref="E85:L85"/>
    <mergeCell ref="M85:N85"/>
    <mergeCell ref="A90:L90"/>
    <mergeCell ref="M90:N90"/>
    <mergeCell ref="A88:D89"/>
    <mergeCell ref="E88:L89"/>
    <mergeCell ref="M88:N89"/>
    <mergeCell ref="A86:D87"/>
    <mergeCell ref="E86:L87"/>
    <mergeCell ref="M86:N87"/>
    <mergeCell ref="B80:F80"/>
    <mergeCell ref="G80:H80"/>
    <mergeCell ref="I80:J80"/>
    <mergeCell ref="K80:L80"/>
    <mergeCell ref="M80:N80"/>
    <mergeCell ref="M81:N81"/>
    <mergeCell ref="B82:L82"/>
    <mergeCell ref="M82:N82"/>
    <mergeCell ref="A84:N84"/>
    <mergeCell ref="B81:F81"/>
    <mergeCell ref="G81:H81"/>
    <mergeCell ref="I81:J81"/>
    <mergeCell ref="K81:L81"/>
    <mergeCell ref="M78:N78"/>
    <mergeCell ref="B79:F79"/>
    <mergeCell ref="G79:H79"/>
    <mergeCell ref="I79:J79"/>
    <mergeCell ref="K79:L79"/>
    <mergeCell ref="M79:N79"/>
    <mergeCell ref="B78:F78"/>
    <mergeCell ref="G78:H78"/>
    <mergeCell ref="I78:J78"/>
    <mergeCell ref="K78:L78"/>
    <mergeCell ref="A71:B72"/>
    <mergeCell ref="A73:B74"/>
    <mergeCell ref="A63:B64"/>
    <mergeCell ref="A65:B66"/>
    <mergeCell ref="A67:B68"/>
    <mergeCell ref="A69:B70"/>
    <mergeCell ref="A76:N76"/>
    <mergeCell ref="B77:F77"/>
    <mergeCell ref="G77:H77"/>
    <mergeCell ref="I77:J77"/>
    <mergeCell ref="K77:L77"/>
    <mergeCell ref="M77:N77"/>
    <mergeCell ref="A57:B58"/>
    <mergeCell ref="A59:B60"/>
    <mergeCell ref="A61:B62"/>
    <mergeCell ref="O53:P53"/>
    <mergeCell ref="Q53:R53"/>
    <mergeCell ref="A55:N55"/>
    <mergeCell ref="A56:B56"/>
    <mergeCell ref="A53:H53"/>
    <mergeCell ref="I53:J53"/>
    <mergeCell ref="K53:L53"/>
    <mergeCell ref="M53:N53"/>
    <mergeCell ref="O51:P51"/>
    <mergeCell ref="Q51:R51"/>
    <mergeCell ref="A52:H52"/>
    <mergeCell ref="I52:J52"/>
    <mergeCell ref="K52:L52"/>
    <mergeCell ref="M52:N52"/>
    <mergeCell ref="O52:P52"/>
    <mergeCell ref="Q52:R52"/>
    <mergeCell ref="A51:H51"/>
    <mergeCell ref="I51:J51"/>
    <mergeCell ref="K51:L51"/>
    <mergeCell ref="M51:N51"/>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O39:P39"/>
    <mergeCell ref="Q39:R39"/>
    <mergeCell ref="K38:L38"/>
    <mergeCell ref="M38:N38"/>
    <mergeCell ref="A39:H39"/>
    <mergeCell ref="I39:J39"/>
    <mergeCell ref="K39:L39"/>
    <mergeCell ref="M39:N39"/>
    <mergeCell ref="O40:P40"/>
    <mergeCell ref="Q40:R40"/>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A35:H35"/>
    <mergeCell ref="I35:J35"/>
    <mergeCell ref="K35:L35"/>
    <mergeCell ref="M35:N35"/>
    <mergeCell ref="O35:P35"/>
    <mergeCell ref="Q35:R35"/>
    <mergeCell ref="Q34:R34"/>
    <mergeCell ref="O34:P34"/>
    <mergeCell ref="M34:N34"/>
    <mergeCell ref="K34:L34"/>
    <mergeCell ref="I34:J34"/>
    <mergeCell ref="A34:H34"/>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B28:G28"/>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B24:G24"/>
    <mergeCell ref="A29:R29"/>
    <mergeCell ref="I24:N24"/>
    <mergeCell ref="A9:B9"/>
    <mergeCell ref="C9:N9"/>
    <mergeCell ref="B27:G27"/>
    <mergeCell ref="I27:N27"/>
    <mergeCell ref="B25:G25"/>
    <mergeCell ref="I25:N25"/>
    <mergeCell ref="B26:G26"/>
    <mergeCell ref="C10:N22"/>
    <mergeCell ref="A23:N23"/>
    <mergeCell ref="I26:N26"/>
  </mergeCells>
  <phoneticPr fontId="26" type="noConversion"/>
  <conditionalFormatting sqref="C57:N57 C59:N59 C61:N61 C63:M63 C67:N67 C65:N65 C71:N71 C73:N73 C69:N69">
    <cfRule type="cellIs" dxfId="2" priority="2" stopIfTrue="1" operator="equal">
      <formula>"x"</formula>
    </cfRule>
  </conditionalFormatting>
  <conditionalFormatting sqref="C58:N58 C60:N60 C62:N62 C70:N70 C68:N68 C64:N64 C66:N66 C72:N72 C74:N74">
    <cfRule type="cellIs" dxfId="1" priority="3" stopIfTrue="1" operator="equal">
      <formula>"x"</formula>
    </cfRule>
  </conditionalFormatting>
  <conditionalFormatting sqref="N6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dataValidations>
  <pageMargins left="0.75" right="0.75" top="1" bottom="1" header="0.5" footer="0.5"/>
  <pageSetup paperSize="9" scale="73" orientation="landscape" r:id="rId1"/>
  <headerFooter alignWithMargins="0"/>
  <rowBreaks count="2" manualBreakCount="2">
    <brk id="28" max="17" man="1"/>
    <brk id="54"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Schema Generale</vt:lpstr>
      <vt:lpstr>Organizzazione</vt:lpstr>
      <vt:lpstr>Caratteristiche</vt:lpstr>
      <vt:lpstr>Economico Patrimoniale</vt:lpstr>
      <vt:lpstr>Missione programma processo</vt:lpstr>
      <vt:lpstr>Piano razion - Obj 1</vt:lpstr>
      <vt:lpstr>Piano razion - Obj 2</vt:lpstr>
      <vt:lpstr>Anticorruzione - Obj 3 </vt:lpstr>
      <vt:lpstr>'Anticorruzione - Obj 3 '!Area_stampa</vt:lpstr>
      <vt:lpstr>Caratteristiche!Area_stampa</vt:lpstr>
      <vt:lpstr>'Economico Patrimoniale'!Area_stampa</vt:lpstr>
      <vt:lpstr>Organizzazione!Area_stampa</vt:lpstr>
      <vt:lpstr>'Piano razion - Obj 1'!Area_stampa</vt:lpstr>
      <vt:lpstr>'Piano razion - Obj 2'!Area_stampa</vt:lpstr>
      <vt:lpstr>'Schema Generale'!Area_stampa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Cristina Brondani</cp:lastModifiedBy>
  <cp:lastPrinted>2017-05-16T10:08:17Z</cp:lastPrinted>
  <dcterms:created xsi:type="dcterms:W3CDTF">2006-09-16T00:00:00Z</dcterms:created>
  <dcterms:modified xsi:type="dcterms:W3CDTF">2018-04-26T09:53:10Z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fIDOlimpoDoc">
    <vt:lpwstr>44923-114243</vt:lpwstr>
  </property>
</Properties>
</file>